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tabRatio="854" activeTab="0"/>
  </bookViews>
  <sheets>
    <sheet name="C_SFP" sheetId="1" r:id="rId1"/>
    <sheet name="C_SCI" sheetId="2" r:id="rId2"/>
    <sheet name="C_SCE" sheetId="3" r:id="rId3"/>
    <sheet name="C_SCF" sheetId="4" r:id="rId4"/>
    <sheet name="S_SFP" sheetId="5" state="hidden" r:id="rId5"/>
    <sheet name="S_SCI" sheetId="6" state="hidden" r:id="rId6"/>
    <sheet name="S_SCE" sheetId="7" state="hidden" r:id="rId7"/>
    <sheet name="S_SCF" sheetId="8" state="hidden" r:id="rId8"/>
    <sheet name="Sheet1" sheetId="9" state="hidden" r:id="rId9"/>
    <sheet name="Sheet2" sheetId="10" state="hidden" r:id="rId10"/>
    <sheet name="Sheet3" sheetId="11" state="hidden" r:id="rId11"/>
    <sheet name="Sheet4" sheetId="12" state="hidden" r:id="rId12"/>
    <sheet name="Sheet5" sheetId="13" state="hidden" r:id="rId13"/>
    <sheet name="Sheet6" sheetId="14" state="hidden" r:id="rId14"/>
  </sheets>
  <externalReferences>
    <externalReference r:id="rId17"/>
  </externalReferences>
  <definedNames>
    <definedName name="_xlnm.Print_Area" localSheetId="2">'C_SCE'!$A$1:$H$27</definedName>
    <definedName name="_xlnm.Print_Area" localSheetId="3">'C_SCF'!$A$1:$D$58</definedName>
    <definedName name="_xlnm.Print_Area" localSheetId="1">'C_SCI'!$A$1:$G$26</definedName>
    <definedName name="_xlnm.Print_Area" localSheetId="0">'C_SFP'!$A$1:$D$46</definedName>
    <definedName name="_xlnm.Print_Area" localSheetId="6">'S_SCE'!$A$1:$H$28</definedName>
    <definedName name="_xlnm.Print_Area" localSheetId="7">'S_SCF'!$A$1:$F$49</definedName>
    <definedName name="_xlnm.Print_Area" localSheetId="5">'S_SCI'!$A$1:$G$51</definedName>
    <definedName name="_xlnm.Print_Area" localSheetId="4">'S_SFP'!$A$1:$D$53</definedName>
  </definedNames>
  <calcPr fullCalcOnLoad="1"/>
</workbook>
</file>

<file path=xl/sharedStrings.xml><?xml version="1.0" encoding="utf-8"?>
<sst xmlns="http://schemas.openxmlformats.org/spreadsheetml/2006/main" count="306" uniqueCount="221">
  <si>
    <t>AFP RETIREMENT AND SEPARATION BENEFITS SYSTEM</t>
  </si>
  <si>
    <t>CONSOLIDATED STATEMENTS OF FINANCIAL POSITION</t>
  </si>
  <si>
    <t>December 31, 2022 and 2021</t>
  </si>
  <si>
    <t>(Amounts in Philippine Peso)</t>
  </si>
  <si>
    <t>Note</t>
  </si>
  <si>
    <t>ASSETS</t>
  </si>
  <si>
    <t>Current assets</t>
  </si>
  <si>
    <t>Cash and cash equivalents</t>
  </si>
  <si>
    <t>Short-term investments</t>
  </si>
  <si>
    <t>Receivables - net</t>
  </si>
  <si>
    <t>Investment in bonds</t>
  </si>
  <si>
    <t>Loans receivable</t>
  </si>
  <si>
    <t>Real estate inventories - net</t>
  </si>
  <si>
    <t>Other current assets</t>
  </si>
  <si>
    <t>Non-current assets</t>
  </si>
  <si>
    <t>Installment contracts receivable - net</t>
  </si>
  <si>
    <t>Non-current investments</t>
  </si>
  <si>
    <t>Advances to subsidiaries and associates - net</t>
  </si>
  <si>
    <t>Investments in subsidiaries - net</t>
  </si>
  <si>
    <t>Investments in real estate - net</t>
  </si>
  <si>
    <t>Investment property - net</t>
  </si>
  <si>
    <t>Property and equipment - net</t>
  </si>
  <si>
    <t>Other non-current assets - net</t>
  </si>
  <si>
    <t>TOTAL ASSETS</t>
  </si>
  <si>
    <t>LIABILITIES AND FUND EQUITY</t>
  </si>
  <si>
    <t>Current Liabilities</t>
  </si>
  <si>
    <t>Accounts payable and accrued expenses</t>
  </si>
  <si>
    <t>Members' contributions payable</t>
  </si>
  <si>
    <t>Estimated liability on earnings</t>
  </si>
  <si>
    <t xml:space="preserve">     of members' contributions</t>
  </si>
  <si>
    <t>Non-Current Liabilities</t>
  </si>
  <si>
    <t>Deposits and other liabilities</t>
  </si>
  <si>
    <t>TOTAL LIABILITIES</t>
  </si>
  <si>
    <t>Fund Equity</t>
  </si>
  <si>
    <t>TOTAL LIABILITIES AND FUND EQUITY</t>
  </si>
  <si>
    <r>
      <t xml:space="preserve">The Notes on pages </t>
    </r>
    <r>
      <rPr>
        <sz val="11"/>
        <color indexed="10"/>
        <rFont val="Arial"/>
        <family val="2"/>
      </rPr>
      <t xml:space="preserve">10 to 43 </t>
    </r>
    <r>
      <rPr>
        <sz val="11"/>
        <rFont val="Arial"/>
        <family val="2"/>
      </rPr>
      <t>form part of these financial statements.</t>
    </r>
  </si>
  <si>
    <t>CONSOLIDATED STATEMENTS OF COMPREHENSIVE INCOME</t>
  </si>
  <si>
    <t>For the Years Ended December 31, 2022 and 2021</t>
  </si>
  <si>
    <t>(As restated)
Note 33</t>
  </si>
  <si>
    <t>REVENUES</t>
  </si>
  <si>
    <t>Fund management operations</t>
  </si>
  <si>
    <t>Real estate rentals</t>
  </si>
  <si>
    <t>Lending operations</t>
  </si>
  <si>
    <t>Real estate operations</t>
  </si>
  <si>
    <t>Equity holdings in subsidiaries and associates</t>
  </si>
  <si>
    <t>INVESTMENT AND OPERATING EXPENSES</t>
  </si>
  <si>
    <t>Taxes and licenses</t>
  </si>
  <si>
    <t>Consultant and retainer fees</t>
  </si>
  <si>
    <t>Meetings and conferences</t>
  </si>
  <si>
    <t>Evaluation, legal and collection</t>
  </si>
  <si>
    <t>Interest expense, members' contributions</t>
  </si>
  <si>
    <t>Provision for probable losses</t>
  </si>
  <si>
    <t>GENERAL AND ADMINISTRATIVE EXPENSES</t>
  </si>
  <si>
    <t>Salaries and employee benefits</t>
  </si>
  <si>
    <t>Utilities</t>
  </si>
  <si>
    <t>Depreciation and amortization</t>
  </si>
  <si>
    <t>Repairs and maintenance</t>
  </si>
  <si>
    <t>Janitorial</t>
  </si>
  <si>
    <t>Supplies and materials</t>
  </si>
  <si>
    <t>SSS, Medicare and Pag-IBIG contributions</t>
  </si>
  <si>
    <t>Communication</t>
  </si>
  <si>
    <t>Transportation and travel</t>
  </si>
  <si>
    <t>Advertising and publications</t>
  </si>
  <si>
    <t>Insurance</t>
  </si>
  <si>
    <t>Miscellaneous</t>
  </si>
  <si>
    <t>TOTAL EXPENSES</t>
  </si>
  <si>
    <t>PROFIT FOR THE YEAR</t>
  </si>
  <si>
    <t xml:space="preserve">OTHER COMPREHENSIVE INCOME </t>
  </si>
  <si>
    <t>Unrealized income (loss) from financial assets at FVOCI</t>
  </si>
  <si>
    <t xml:space="preserve">TOTAL COMPREHENSIVE INCOME </t>
  </si>
  <si>
    <t>CONSOLIDATED STATEMENTS OF CHANGES IN EQUITY</t>
  </si>
  <si>
    <t>Cumulative changes in fair value of investments</t>
  </si>
  <si>
    <t>Government contribution</t>
  </si>
  <si>
    <t>Retained earnings</t>
  </si>
  <si>
    <t>Total Fund 
equity</t>
  </si>
  <si>
    <t>Note 23</t>
  </si>
  <si>
    <t>Note 29</t>
  </si>
  <si>
    <t>Balance at January 1, 2022</t>
  </si>
  <si>
    <t>Changes in equity</t>
  </si>
  <si>
    <t>Add/(Deduct):</t>
  </si>
  <si>
    <t>Comprehensive income for the year</t>
  </si>
  <si>
    <t>Correction of Prior period errors</t>
  </si>
  <si>
    <t>Balance at December 31, 2022</t>
  </si>
  <si>
    <t>Balance at January 1, 2021</t>
  </si>
  <si>
    <t>Balance at December 31, 2021</t>
  </si>
  <si>
    <t>CONSOLIDATED STATEMENTS OF CASH FLOWS</t>
  </si>
  <si>
    <t>For the Years Ended  December 31, 2022 and 2021</t>
  </si>
  <si>
    <t>(Amounts in Philippine Pesos)</t>
  </si>
  <si>
    <t>CASH FLOWS FROM OPERATING ACTIVITIES</t>
  </si>
  <si>
    <t>Proceeds from maturities of short-term investments - net</t>
  </si>
  <si>
    <t>Collection of deposits from real estate buyers and contractors</t>
  </si>
  <si>
    <t>Collection of refunds from MERALCO</t>
  </si>
  <si>
    <t>Payment of maintenance and other operating expenses</t>
  </si>
  <si>
    <t>Net cash generated  from operating activities</t>
  </si>
  <si>
    <t>CASH FLOWS FROM INVESTING ACTIVITIES</t>
  </si>
  <si>
    <t>Proceeds from maturities of long-term investments</t>
  </si>
  <si>
    <t>Collection from disposal of equity shares</t>
  </si>
  <si>
    <t>Building Improvement</t>
  </si>
  <si>
    <t>Acquisition of property and equipment</t>
  </si>
  <si>
    <t>Net cash provided by investing activities</t>
  </si>
  <si>
    <t>CASH FLOWS FROM FINANCING ACTIVITIES</t>
  </si>
  <si>
    <t>Collection of Members' Contributions</t>
  </si>
  <si>
    <t>Refund of Members' Contributions</t>
  </si>
  <si>
    <t>Payment of interests on Members' Contributions</t>
  </si>
  <si>
    <t>Net cash used in financing activities</t>
  </si>
  <si>
    <t>NET INCREASE (DECREASE) IN CASH AND CASH EQUIVALENTS</t>
  </si>
  <si>
    <t>CASH AND CASH EQUIVALENTS AT BEGINNING OF YEAR</t>
  </si>
  <si>
    <t>CASH AND CASH EQUIVALENTS AT END OF YEAR</t>
  </si>
  <si>
    <t>STATEMENTS OF FINANCIAL POSITION</t>
  </si>
  <si>
    <t>STATEMENTS OF COMPREHENSIVE INCOME</t>
  </si>
  <si>
    <t>STATEMENTS OF CHANGES IN EQUITY</t>
  </si>
  <si>
    <t>Note 12</t>
  </si>
  <si>
    <t>STATEMENTS OF CASH FLOWS</t>
  </si>
  <si>
    <t>Collection of Installment Contracts Receivables</t>
  </si>
  <si>
    <t>Collection of Rentals</t>
  </si>
  <si>
    <t>Collection of Interest on ICRs/STIs/LTIs/Advances</t>
  </si>
  <si>
    <t>Collection of Loans Receivables</t>
  </si>
  <si>
    <t>Other Collections</t>
  </si>
  <si>
    <t>Payment of Salaries, Allowances and Other Benefits</t>
  </si>
  <si>
    <t>Advances for Operating Expenses/Employee Loans</t>
  </si>
  <si>
    <t>Refunds/Others</t>
  </si>
  <si>
    <t>Collection of Advances from RLI</t>
  </si>
  <si>
    <t>Collection of Liquidating Dividend</t>
  </si>
  <si>
    <t>Advances to Subsidiaries</t>
  </si>
  <si>
    <t>Consolidated</t>
  </si>
  <si>
    <t xml:space="preserve">Cash on hand </t>
  </si>
  <si>
    <t>Cash in banks</t>
  </si>
  <si>
    <t>Cash equivalents</t>
  </si>
  <si>
    <t>Matrix Realty and Development Corporation (MRDC)</t>
  </si>
  <si>
    <t>Veterans Electronics Communications, Inc. (VECI)</t>
  </si>
  <si>
    <t>RSBS Land, Inc.</t>
  </si>
  <si>
    <t>Others</t>
  </si>
  <si>
    <t>Allowance for doubtful accounts</t>
  </si>
  <si>
    <t>Conso</t>
  </si>
  <si>
    <t xml:space="preserve">Landbanking assets </t>
  </si>
  <si>
    <t xml:space="preserve">Allowance for decline in value of investment </t>
  </si>
  <si>
    <t xml:space="preserve">   </t>
  </si>
  <si>
    <t xml:space="preserve">    in real estate</t>
  </si>
  <si>
    <t>Trade payables</t>
  </si>
  <si>
    <t>Non-trade payables</t>
  </si>
  <si>
    <t>Accrued employee benefits</t>
  </si>
  <si>
    <t>Accrued operating expenses</t>
  </si>
  <si>
    <t>Reserve for real estate development</t>
  </si>
  <si>
    <t>Payable to real estate brokers</t>
  </si>
  <si>
    <t>Retention payable</t>
  </si>
  <si>
    <t>Buyer’s refund payable</t>
  </si>
  <si>
    <t xml:space="preserve">Payable to landowners </t>
  </si>
  <si>
    <t>Other payables</t>
  </si>
  <si>
    <t>MDC accounts payable and accrued expenses</t>
  </si>
  <si>
    <t>Interest on MMP/deposit in banks/treasury bills</t>
  </si>
  <si>
    <t>Income from long-term investments</t>
  </si>
  <si>
    <t>Income from stocks/dividends</t>
  </si>
  <si>
    <t>Gain (Loss) on sale of stocks</t>
  </si>
  <si>
    <t>Rentals from IPMO–net</t>
  </si>
  <si>
    <t>Rentals from real estate properties – net</t>
  </si>
  <si>
    <t>Interest on ICRs</t>
  </si>
  <si>
    <t>Interest on advance refunds</t>
  </si>
  <si>
    <t>Interest on commercial loans</t>
  </si>
  <si>
    <t>Interest on employee loans</t>
  </si>
  <si>
    <t>Interest on discounting of commutation of leave</t>
  </si>
  <si>
    <t>Other income</t>
  </si>
  <si>
    <t>Sale of real estate inventories – net</t>
  </si>
  <si>
    <t>Income from acquired assets – net</t>
  </si>
  <si>
    <t>Local</t>
  </si>
  <si>
    <t>Real property taxes</t>
  </si>
  <si>
    <t>Capital gains taxes</t>
  </si>
  <si>
    <t>Transfer taxes/others</t>
  </si>
  <si>
    <t>National</t>
  </si>
  <si>
    <t>BIR annual registration</t>
  </si>
  <si>
    <t>Financial Assets</t>
  </si>
  <si>
    <t>Receivables</t>
  </si>
  <si>
    <t>Inventories</t>
  </si>
  <si>
    <t>Other Current Assets</t>
  </si>
  <si>
    <t>Other Investments</t>
  </si>
  <si>
    <t>Property and Equipment</t>
  </si>
  <si>
    <t>Financial Liabilities</t>
  </si>
  <si>
    <t>Provisions</t>
  </si>
  <si>
    <t>Service and Business Income</t>
  </si>
  <si>
    <t>Personnel Services</t>
  </si>
  <si>
    <t>Maintenance and Other Operating Expenses</t>
  </si>
  <si>
    <t>Non-Cash Expenses</t>
  </si>
  <si>
    <t>INCOME</t>
  </si>
  <si>
    <t>EXPENSES</t>
  </si>
  <si>
    <t>TOTAL INCOME</t>
  </si>
  <si>
    <t>OTHER COMPREHENSIVE INCOME/(LOSS) FOR THE PERIOD</t>
  </si>
  <si>
    <t>Cash Inflows</t>
  </si>
  <si>
    <t>Proceeds from Sale of Goods and Services</t>
  </si>
  <si>
    <t>Collection of Income/Revenue</t>
  </si>
  <si>
    <t>Collection of Receivables</t>
  </si>
  <si>
    <t>Other Receipts</t>
  </si>
  <si>
    <t>Total Cash Inflows</t>
  </si>
  <si>
    <t>Payment of Expenses</t>
  </si>
  <si>
    <t>Refunds and Other Disbursements</t>
  </si>
  <si>
    <t>Net Cash Provided by Operating Activities</t>
  </si>
  <si>
    <t>Sale of Investments</t>
  </si>
  <si>
    <t>Receipt of Cash Liquidating Dividends - RLI</t>
  </si>
  <si>
    <t>Proceeds from Matured Investments/Redemption of Long-term Investments/Return on Investments</t>
  </si>
  <si>
    <t>Collection of Advances to Subsidiaries - RLI</t>
  </si>
  <si>
    <t>Purchase/Construction of Investment Property</t>
  </si>
  <si>
    <t>Purchase/Construction of Property and Equipment</t>
  </si>
  <si>
    <t>Grant of Advances to Subsidiaries</t>
  </si>
  <si>
    <t>Net Cash Provided by Investing Activities</t>
  </si>
  <si>
    <t>Net Cash (Used in) Financing Activities</t>
  </si>
  <si>
    <t>INCREASE/(DECREASE) IN CASH AND CASH EQUIVALENTS</t>
  </si>
  <si>
    <t>CASH AND CASH EQUIVALENTS, JANUARY 1</t>
  </si>
  <si>
    <t>CASH AND CASH EQUIVALENTS, DECEMBERB 31</t>
  </si>
  <si>
    <t>Note 16</t>
  </si>
  <si>
    <t>Note 15</t>
  </si>
  <si>
    <t>Current Assets</t>
  </si>
  <si>
    <t>Non-Current Assets</t>
  </si>
  <si>
    <t>Total Cash Outflows</t>
  </si>
  <si>
    <t>Cash Outflows</t>
  </si>
  <si>
    <t>Cash and Cash Equivalents</t>
  </si>
  <si>
    <t>Investment Property</t>
  </si>
  <si>
    <t>0</t>
  </si>
  <si>
    <t>NET INCOME</t>
  </si>
  <si>
    <t>COMPREHENSIVE INCOME</t>
  </si>
  <si>
    <t>Direct Costs-Real Estate</t>
  </si>
  <si>
    <t>Other Non-Current Assets</t>
  </si>
  <si>
    <t>Other Non-Operating Income/Loss</t>
  </si>
  <si>
    <t>The Notes on pages 10 to 43 form part of these financial statements.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</si>
</sst>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₱&quot;#,##0;\-&quot;₱&quot;#,##0"/>
    <numFmt numFmtId="165" formatCode="&quot;₱&quot;#,##0;[Red]\-&quot;₱&quot;#,##0"/>
    <numFmt numFmtId="166" formatCode="&quot;₱&quot;#,##0.00;\-&quot;₱&quot;#,##0.00"/>
    <numFmt numFmtId="167" formatCode="&quot;₱&quot;#,##0.00;[Red]\-&quot;₱&quot;#,##0.00"/>
    <numFmt numFmtId="168" formatCode="_-&quot;₱&quot;* #,##0_-;\-&quot;₱&quot;* #,##0_-;_-&quot;₱&quot;* &quot;-&quot;_-;_-@_-"/>
    <numFmt numFmtId="169" formatCode="_-* #,##0_-;\-* #,##0_-;_-* &quot;-&quot;_-;_-@_-"/>
    <numFmt numFmtId="170" formatCode="_-&quot;₱&quot;* #,##0.00_-;\-&quot;₱&quot;* #,##0.00_-;_-&quot;₱&quot;* &quot;-&quot;??_-;_-@_-"/>
    <numFmt numFmtId="171" formatCode="_-* #,##0.00_-;\-* #,##0.00_-;_-* &quot;-&quot;??_-;_-@_-"/>
    <numFmt numFmtId="172" formatCode="&quot;₱&quot;#,##0_);\(&quot;₱&quot;#,##0\)"/>
    <numFmt numFmtId="173" formatCode="&quot;₱&quot;#,##0_);[Red]\(&quot;₱&quot;#,##0\)"/>
    <numFmt numFmtId="174" formatCode="&quot;₱&quot;#,##0.00_);\(&quot;₱&quot;#,##0.00\)"/>
    <numFmt numFmtId="175" formatCode="&quot;₱&quot;#,##0.00_);[Red]\(&quot;₱&quot;#,##0.00\)"/>
    <numFmt numFmtId="176" formatCode="_(&quot;₱&quot;* #,##0_);_(&quot;₱&quot;* \(#,##0\);_(&quot;₱&quot;* &quot;-&quot;_);_(@_)"/>
    <numFmt numFmtId="177" formatCode="_(&quot;₱&quot;* #,##0.00_);_(&quot;₱&quot;* \(#,##0.00\);_(&quot;₱&quot;* &quot;-&quot;??_);_(@_)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#,##0.0"/>
    <numFmt numFmtId="183" formatCode="_(* #,##0_);_(* \(#,##0\);_(* &quot;-&quot;??_);_(@_)"/>
    <numFmt numFmtId="184" formatCode="_(* #,##0.0_);_(* \(#,##0.0\);_(* &quot;-&quot;??_);_(@_)"/>
    <numFmt numFmtId="185" formatCode="[$-3409]dddd\,\ d\ mmmm\ yyyy"/>
    <numFmt numFmtId="186" formatCode="[$-409]h:mm:ss\ AM/PM"/>
  </numFmts>
  <fonts count="62">
    <font>
      <sz val="11"/>
      <color theme="1"/>
      <name val="Calibri"/>
      <family val="2"/>
    </font>
    <font>
      <sz val="11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i/>
      <sz val="11"/>
      <color indexed="8"/>
      <name val="Arial"/>
      <family val="2"/>
    </font>
    <font>
      <sz val="9"/>
      <color indexed="8"/>
      <name val="Times New Roman"/>
      <family val="1"/>
    </font>
    <font>
      <b/>
      <sz val="11"/>
      <color indexed="10"/>
      <name val="Arial"/>
      <family val="2"/>
    </font>
    <font>
      <sz val="8.5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Times New Roman"/>
      <family val="1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8.5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double">
        <color rgb="FF000000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double"/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</borders>
  <cellStyleXfs count="5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1" applyNumberFormat="0" applyAlignment="0" applyProtection="0"/>
    <xf numFmtId="0" fontId="36" fillId="31" borderId="1" applyNumberFormat="0" applyAlignment="0" applyProtection="0"/>
    <xf numFmtId="0" fontId="36" fillId="31" borderId="1" applyNumberFormat="0" applyAlignment="0" applyProtection="0"/>
    <xf numFmtId="0" fontId="36" fillId="31" borderId="1" applyNumberFormat="0" applyAlignment="0" applyProtection="0"/>
    <xf numFmtId="0" fontId="36" fillId="31" borderId="1" applyNumberFormat="0" applyAlignment="0" applyProtection="0"/>
    <xf numFmtId="0" fontId="36" fillId="31" borderId="1" applyNumberFormat="0" applyAlignment="0" applyProtection="0"/>
    <xf numFmtId="0" fontId="36" fillId="31" borderId="1" applyNumberFormat="0" applyAlignment="0" applyProtection="0"/>
    <xf numFmtId="0" fontId="36" fillId="31" borderId="1" applyNumberFormat="0" applyAlignment="0" applyProtection="0"/>
    <xf numFmtId="0" fontId="36" fillId="31" borderId="1" applyNumberFormat="0" applyAlignment="0" applyProtection="0"/>
    <xf numFmtId="0" fontId="36" fillId="31" borderId="1" applyNumberFormat="0" applyAlignment="0" applyProtection="0"/>
    <xf numFmtId="0" fontId="36" fillId="31" borderId="1" applyNumberFormat="0" applyAlignment="0" applyProtection="0"/>
    <xf numFmtId="0" fontId="36" fillId="31" borderId="1" applyNumberFormat="0" applyAlignment="0" applyProtection="0"/>
    <xf numFmtId="0" fontId="36" fillId="31" borderId="1" applyNumberFormat="0" applyAlignment="0" applyProtection="0"/>
    <xf numFmtId="0" fontId="36" fillId="31" borderId="1" applyNumberFormat="0" applyAlignment="0" applyProtection="0"/>
    <xf numFmtId="0" fontId="36" fillId="31" borderId="1" applyNumberFormat="0" applyAlignment="0" applyProtection="0"/>
    <xf numFmtId="0" fontId="36" fillId="31" borderId="1" applyNumberFormat="0" applyAlignment="0" applyProtection="0"/>
    <xf numFmtId="0" fontId="36" fillId="31" borderId="1" applyNumberFormat="0" applyAlignment="0" applyProtection="0"/>
    <xf numFmtId="0" fontId="36" fillId="31" borderId="1" applyNumberFormat="0" applyAlignment="0" applyProtection="0"/>
    <xf numFmtId="0" fontId="36" fillId="31" borderId="1" applyNumberFormat="0" applyAlignment="0" applyProtection="0"/>
    <xf numFmtId="0" fontId="37" fillId="32" borderId="2" applyNumberFormat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3" borderId="0" applyNumberFormat="0" applyBorder="0" applyAlignment="0" applyProtection="0"/>
    <xf numFmtId="0" fontId="41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42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3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4" borderId="1" applyNumberFormat="0" applyAlignment="0" applyProtection="0"/>
    <xf numFmtId="0" fontId="46" fillId="0" borderId="8" applyNumberFormat="0" applyFill="0" applyAlignment="0" applyProtection="0"/>
    <xf numFmtId="0" fontId="47" fillId="35" borderId="0" applyNumberFormat="0" applyBorder="0" applyAlignment="0" applyProtection="0"/>
    <xf numFmtId="0" fontId="8" fillId="36" borderId="9" applyNumberFormat="0" applyFont="0" applyAlignment="0" applyProtection="0"/>
    <xf numFmtId="0" fontId="8" fillId="36" borderId="9" applyNumberFormat="0" applyFont="0" applyAlignment="0" applyProtection="0"/>
    <xf numFmtId="0" fontId="8" fillId="36" borderId="9" applyNumberFormat="0" applyFont="0" applyAlignment="0" applyProtection="0"/>
    <xf numFmtId="0" fontId="8" fillId="36" borderId="9" applyNumberFormat="0" applyFont="0" applyAlignment="0" applyProtection="0"/>
    <xf numFmtId="0" fontId="8" fillId="36" borderId="9" applyNumberFormat="0" applyFont="0" applyAlignment="0" applyProtection="0"/>
    <xf numFmtId="0" fontId="8" fillId="36" borderId="9" applyNumberFormat="0" applyFont="0" applyAlignment="0" applyProtection="0"/>
    <xf numFmtId="0" fontId="8" fillId="36" borderId="9" applyNumberFormat="0" applyFont="0" applyAlignment="0" applyProtection="0"/>
    <xf numFmtId="0" fontId="8" fillId="36" borderId="9" applyNumberFormat="0" applyFont="0" applyAlignment="0" applyProtection="0"/>
    <xf numFmtId="0" fontId="8" fillId="36" borderId="9" applyNumberFormat="0" applyFont="0" applyAlignment="0" applyProtection="0"/>
    <xf numFmtId="0" fontId="8" fillId="36" borderId="9" applyNumberFormat="0" applyFont="0" applyAlignment="0" applyProtection="0"/>
    <xf numFmtId="0" fontId="8" fillId="36" borderId="9" applyNumberFormat="0" applyFont="0" applyAlignment="0" applyProtection="0"/>
    <xf numFmtId="0" fontId="8" fillId="36" borderId="9" applyNumberFormat="0" applyFont="0" applyAlignment="0" applyProtection="0"/>
    <xf numFmtId="0" fontId="8" fillId="36" borderId="9" applyNumberFormat="0" applyFont="0" applyAlignment="0" applyProtection="0"/>
    <xf numFmtId="0" fontId="8" fillId="36" borderId="9" applyNumberFormat="0" applyFont="0" applyAlignment="0" applyProtection="0"/>
    <xf numFmtId="0" fontId="8" fillId="36" borderId="9" applyNumberFormat="0" applyFont="0" applyAlignment="0" applyProtection="0"/>
    <xf numFmtId="0" fontId="8" fillId="36" borderId="9" applyNumberFormat="0" applyFont="0" applyAlignment="0" applyProtection="0"/>
    <xf numFmtId="0" fontId="8" fillId="36" borderId="9" applyNumberFormat="0" applyFont="0" applyAlignment="0" applyProtection="0"/>
    <xf numFmtId="0" fontId="8" fillId="36" borderId="9" applyNumberFormat="0" applyFont="0" applyAlignment="0" applyProtection="0"/>
    <xf numFmtId="0" fontId="8" fillId="36" borderId="9" applyNumberFormat="0" applyFont="0" applyAlignment="0" applyProtection="0"/>
    <xf numFmtId="0" fontId="8" fillId="36" borderId="9" applyNumberFormat="0" applyFont="0" applyAlignment="0" applyProtection="0"/>
    <xf numFmtId="0" fontId="8" fillId="36" borderId="9" applyNumberFormat="0" applyFont="0" applyAlignment="0" applyProtection="0"/>
    <xf numFmtId="0" fontId="8" fillId="36" borderId="9" applyNumberFormat="0" applyFont="0" applyAlignment="0" applyProtection="0"/>
    <xf numFmtId="0" fontId="8" fillId="36" borderId="9" applyNumberFormat="0" applyFont="0" applyAlignment="0" applyProtection="0"/>
    <xf numFmtId="0" fontId="8" fillId="36" borderId="9" applyNumberFormat="0" applyFont="0" applyAlignment="0" applyProtection="0"/>
    <xf numFmtId="0" fontId="8" fillId="36" borderId="9" applyNumberFormat="0" applyFont="0" applyAlignment="0" applyProtection="0"/>
    <xf numFmtId="0" fontId="8" fillId="36" borderId="9" applyNumberFormat="0" applyFont="0" applyAlignment="0" applyProtection="0"/>
    <xf numFmtId="0" fontId="8" fillId="36" borderId="9" applyNumberFormat="0" applyFont="0" applyAlignment="0" applyProtection="0"/>
    <xf numFmtId="0" fontId="8" fillId="36" borderId="9" applyNumberFormat="0" applyFont="0" applyAlignment="0" applyProtection="0"/>
    <xf numFmtId="0" fontId="8" fillId="36" borderId="9" applyNumberFormat="0" applyFont="0" applyAlignment="0" applyProtection="0"/>
    <xf numFmtId="0" fontId="8" fillId="36" borderId="9" applyNumberFormat="0" applyFont="0" applyAlignment="0" applyProtection="0"/>
    <xf numFmtId="0" fontId="8" fillId="36" borderId="9" applyNumberFormat="0" applyFont="0" applyAlignment="0" applyProtection="0"/>
    <xf numFmtId="0" fontId="8" fillId="36" borderId="9" applyNumberFormat="0" applyFont="0" applyAlignment="0" applyProtection="0"/>
    <xf numFmtId="0" fontId="8" fillId="36" borderId="9" applyNumberFormat="0" applyFont="0" applyAlignment="0" applyProtection="0"/>
    <xf numFmtId="0" fontId="8" fillId="36" borderId="9" applyNumberFormat="0" applyFont="0" applyAlignment="0" applyProtection="0"/>
    <xf numFmtId="0" fontId="8" fillId="36" borderId="9" applyNumberFormat="0" applyFont="0" applyAlignment="0" applyProtection="0"/>
    <xf numFmtId="0" fontId="8" fillId="36" borderId="9" applyNumberFormat="0" applyFont="0" applyAlignment="0" applyProtection="0"/>
    <xf numFmtId="0" fontId="8" fillId="36" borderId="9" applyNumberFormat="0" applyFont="0" applyAlignment="0" applyProtection="0"/>
    <xf numFmtId="0" fontId="48" fillId="30" borderId="10" applyNumberFormat="0" applyAlignment="0" applyProtection="0"/>
    <xf numFmtId="0" fontId="48" fillId="31" borderId="10" applyNumberFormat="0" applyAlignment="0" applyProtection="0"/>
    <xf numFmtId="0" fontId="48" fillId="31" borderId="10" applyNumberFormat="0" applyAlignment="0" applyProtection="0"/>
    <xf numFmtId="0" fontId="48" fillId="31" borderId="10" applyNumberFormat="0" applyAlignment="0" applyProtection="0"/>
    <xf numFmtId="0" fontId="48" fillId="31" borderId="10" applyNumberFormat="0" applyAlignment="0" applyProtection="0"/>
    <xf numFmtId="0" fontId="48" fillId="31" borderId="10" applyNumberFormat="0" applyAlignment="0" applyProtection="0"/>
    <xf numFmtId="0" fontId="48" fillId="31" borderId="10" applyNumberFormat="0" applyAlignment="0" applyProtection="0"/>
    <xf numFmtId="0" fontId="48" fillId="31" borderId="10" applyNumberFormat="0" applyAlignment="0" applyProtection="0"/>
    <xf numFmtId="0" fontId="48" fillId="31" borderId="10" applyNumberFormat="0" applyAlignment="0" applyProtection="0"/>
    <xf numFmtId="0" fontId="48" fillId="31" borderId="10" applyNumberFormat="0" applyAlignment="0" applyProtection="0"/>
    <xf numFmtId="0" fontId="48" fillId="31" borderId="10" applyNumberFormat="0" applyAlignment="0" applyProtection="0"/>
    <xf numFmtId="0" fontId="48" fillId="31" borderId="10" applyNumberFormat="0" applyAlignment="0" applyProtection="0"/>
    <xf numFmtId="0" fontId="48" fillId="31" borderId="10" applyNumberFormat="0" applyAlignment="0" applyProtection="0"/>
    <xf numFmtId="0" fontId="48" fillId="31" borderId="10" applyNumberFormat="0" applyAlignment="0" applyProtection="0"/>
    <xf numFmtId="0" fontId="48" fillId="31" borderId="10" applyNumberFormat="0" applyAlignment="0" applyProtection="0"/>
    <xf numFmtId="0" fontId="48" fillId="31" borderId="10" applyNumberFormat="0" applyAlignment="0" applyProtection="0"/>
    <xf numFmtId="0" fontId="48" fillId="31" borderId="10" applyNumberFormat="0" applyAlignment="0" applyProtection="0"/>
    <xf numFmtId="0" fontId="48" fillId="31" borderId="10" applyNumberFormat="0" applyAlignment="0" applyProtection="0"/>
    <xf numFmtId="0" fontId="48" fillId="31" borderId="10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1" fillId="0" borderId="0" applyNumberFormat="0" applyFill="0" applyBorder="0" applyAlignment="0" applyProtection="0"/>
  </cellStyleXfs>
  <cellXfs count="288">
    <xf numFmtId="0" fontId="0" fillId="0" borderId="0" xfId="0" applyFont="1" applyAlignment="1">
      <alignment/>
    </xf>
    <xf numFmtId="0" fontId="52" fillId="0" borderId="13" xfId="0" applyFont="1" applyBorder="1" applyAlignment="1">
      <alignment vertical="center" wrapText="1"/>
    </xf>
    <xf numFmtId="0" fontId="53" fillId="0" borderId="13" xfId="0" applyFont="1" applyBorder="1" applyAlignment="1">
      <alignment horizontal="right" vertical="center" wrapText="1"/>
    </xf>
    <xf numFmtId="0" fontId="54" fillId="0" borderId="0" xfId="0" applyFont="1" applyAlignment="1">
      <alignment horizontal="left" vertical="center" wrapText="1" indent="1"/>
    </xf>
    <xf numFmtId="0" fontId="52" fillId="0" borderId="0" xfId="0" applyFont="1" applyAlignment="1">
      <alignment vertical="center" wrapText="1"/>
    </xf>
    <xf numFmtId="0" fontId="55" fillId="0" borderId="0" xfId="0" applyFont="1" applyAlignment="1">
      <alignment horizontal="left" vertical="center" wrapText="1" indent="1"/>
    </xf>
    <xf numFmtId="3" fontId="53" fillId="0" borderId="0" xfId="0" applyNumberFormat="1" applyFont="1" applyAlignment="1">
      <alignment horizontal="right" vertical="center" wrapText="1"/>
    </xf>
    <xf numFmtId="0" fontId="53" fillId="0" borderId="0" xfId="0" applyFont="1" applyAlignment="1">
      <alignment horizontal="right" vertical="center" wrapText="1"/>
    </xf>
    <xf numFmtId="0" fontId="55" fillId="0" borderId="14" xfId="0" applyFont="1" applyBorder="1" applyAlignment="1">
      <alignment horizontal="left" vertical="center" wrapText="1" indent="1"/>
    </xf>
    <xf numFmtId="0" fontId="53" fillId="0" borderId="14" xfId="0" applyFont="1" applyBorder="1" applyAlignment="1">
      <alignment horizontal="right" vertical="center" wrapText="1"/>
    </xf>
    <xf numFmtId="0" fontId="52" fillId="0" borderId="15" xfId="0" applyFont="1" applyBorder="1" applyAlignment="1">
      <alignment vertical="center" wrapText="1"/>
    </xf>
    <xf numFmtId="3" fontId="53" fillId="0" borderId="15" xfId="0" applyNumberFormat="1" applyFont="1" applyBorder="1" applyAlignment="1">
      <alignment horizontal="right" vertical="center" wrapText="1"/>
    </xf>
    <xf numFmtId="0" fontId="55" fillId="0" borderId="13" xfId="0" applyFont="1" applyBorder="1" applyAlignment="1">
      <alignment horizontal="right" vertical="center" wrapText="1"/>
    </xf>
    <xf numFmtId="3" fontId="55" fillId="0" borderId="0" xfId="0" applyNumberFormat="1" applyFont="1" applyAlignment="1">
      <alignment horizontal="right" vertical="center" wrapText="1"/>
    </xf>
    <xf numFmtId="3" fontId="53" fillId="0" borderId="0" xfId="0" applyNumberFormat="1" applyFont="1" applyAlignment="1">
      <alignment/>
    </xf>
    <xf numFmtId="3" fontId="55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56" fillId="0" borderId="0" xfId="0" applyFont="1" applyAlignment="1">
      <alignment horizontal="right" vertical="center" wrapText="1"/>
    </xf>
    <xf numFmtId="0" fontId="55" fillId="0" borderId="14" xfId="0" applyFont="1" applyBorder="1" applyAlignment="1">
      <alignment horizontal="right" vertical="center" wrapText="1"/>
    </xf>
    <xf numFmtId="3" fontId="55" fillId="0" borderId="15" xfId="0" applyNumberFormat="1" applyFont="1" applyBorder="1" applyAlignment="1">
      <alignment horizontal="right" vertical="center" wrapText="1"/>
    </xf>
    <xf numFmtId="0" fontId="56" fillId="0" borderId="13" xfId="0" applyFont="1" applyBorder="1" applyAlignment="1">
      <alignment vertical="center" wrapText="1"/>
    </xf>
    <xf numFmtId="0" fontId="53" fillId="0" borderId="0" xfId="0" applyFont="1" applyAlignment="1">
      <alignment vertical="center" wrapText="1"/>
    </xf>
    <xf numFmtId="0" fontId="56" fillId="0" borderId="0" xfId="0" applyFont="1" applyAlignment="1">
      <alignment vertical="center" wrapText="1"/>
    </xf>
    <xf numFmtId="0" fontId="55" fillId="0" borderId="0" xfId="0" applyFont="1" applyAlignment="1">
      <alignment horizontal="left" vertical="center" wrapText="1" indent="2"/>
    </xf>
    <xf numFmtId="3" fontId="55" fillId="0" borderId="0" xfId="0" applyNumberFormat="1" applyFont="1" applyAlignment="1">
      <alignment horizontal="left" vertical="center" wrapText="1" indent="1"/>
    </xf>
    <xf numFmtId="3" fontId="55" fillId="0" borderId="0" xfId="0" applyNumberFormat="1" applyFont="1" applyAlignment="1">
      <alignment horizontal="center" vertical="center" wrapText="1"/>
    </xf>
    <xf numFmtId="0" fontId="55" fillId="0" borderId="14" xfId="0" applyFont="1" applyBorder="1" applyAlignment="1">
      <alignment horizontal="left" vertical="center" wrapText="1" indent="2"/>
    </xf>
    <xf numFmtId="3" fontId="53" fillId="0" borderId="14" xfId="0" applyNumberFormat="1" applyFont="1" applyBorder="1" applyAlignment="1">
      <alignment horizontal="right" vertical="center" wrapText="1"/>
    </xf>
    <xf numFmtId="0" fontId="55" fillId="0" borderId="14" xfId="0" applyFont="1" applyBorder="1" applyAlignment="1">
      <alignment horizontal="center" vertical="center" wrapText="1"/>
    </xf>
    <xf numFmtId="0" fontId="56" fillId="0" borderId="14" xfId="0" applyFont="1" applyBorder="1" applyAlignment="1">
      <alignment vertical="center" wrapText="1"/>
    </xf>
    <xf numFmtId="3" fontId="55" fillId="0" borderId="14" xfId="0" applyNumberFormat="1" applyFont="1" applyBorder="1" applyAlignment="1">
      <alignment horizontal="left" vertical="center" wrapText="1" indent="1"/>
    </xf>
    <xf numFmtId="3" fontId="55" fillId="0" borderId="14" xfId="0" applyNumberFormat="1" applyFont="1" applyBorder="1" applyAlignment="1">
      <alignment horizontal="right" vertical="center" wrapText="1"/>
    </xf>
    <xf numFmtId="3" fontId="55" fillId="0" borderId="0" xfId="0" applyNumberFormat="1" applyFont="1" applyAlignment="1">
      <alignment horizontal="left" vertical="center" wrapText="1" indent="2"/>
    </xf>
    <xf numFmtId="3" fontId="55" fillId="0" borderId="14" xfId="0" applyNumberFormat="1" applyFont="1" applyBorder="1" applyAlignment="1">
      <alignment horizontal="left" vertical="center" wrapText="1" indent="2"/>
    </xf>
    <xf numFmtId="3" fontId="55" fillId="0" borderId="0" xfId="0" applyNumberFormat="1" applyFont="1" applyAlignment="1">
      <alignment vertical="center" wrapText="1"/>
    </xf>
    <xf numFmtId="3" fontId="55" fillId="0" borderId="14" xfId="0" applyNumberFormat="1" applyFont="1" applyBorder="1" applyAlignment="1">
      <alignment vertical="center" wrapText="1"/>
    </xf>
    <xf numFmtId="0" fontId="53" fillId="0" borderId="14" xfId="0" applyFont="1" applyBorder="1" applyAlignment="1">
      <alignment vertical="center" wrapText="1"/>
    </xf>
    <xf numFmtId="0" fontId="56" fillId="0" borderId="15" xfId="0" applyFont="1" applyBorder="1" applyAlignment="1">
      <alignment vertical="center" wrapText="1"/>
    </xf>
    <xf numFmtId="3" fontId="55" fillId="0" borderId="15" xfId="0" applyNumberFormat="1" applyFont="1" applyBorder="1" applyAlignment="1">
      <alignment horizontal="left" vertical="center" wrapText="1" indent="1"/>
    </xf>
    <xf numFmtId="0" fontId="55" fillId="0" borderId="16" xfId="0" applyFont="1" applyBorder="1" applyAlignment="1">
      <alignment vertical="center" wrapText="1"/>
    </xf>
    <xf numFmtId="0" fontId="53" fillId="0" borderId="16" xfId="0" applyFont="1" applyBorder="1" applyAlignment="1">
      <alignment horizontal="right" vertical="center" wrapText="1" indent="2"/>
    </xf>
    <xf numFmtId="0" fontId="55" fillId="0" borderId="16" xfId="0" applyFont="1" applyBorder="1" applyAlignment="1">
      <alignment horizontal="right" vertical="center" wrapText="1" indent="2"/>
    </xf>
    <xf numFmtId="0" fontId="55" fillId="0" borderId="0" xfId="0" applyFont="1" applyAlignment="1">
      <alignment vertical="center" wrapText="1"/>
    </xf>
    <xf numFmtId="0" fontId="55" fillId="0" borderId="0" xfId="0" applyFont="1" applyAlignment="1">
      <alignment horizontal="right" vertical="center" wrapText="1"/>
    </xf>
    <xf numFmtId="0" fontId="55" fillId="0" borderId="17" xfId="0" applyFont="1" applyBorder="1" applyAlignment="1">
      <alignment horizontal="justify" vertical="center" wrapText="1"/>
    </xf>
    <xf numFmtId="3" fontId="53" fillId="0" borderId="17" xfId="0" applyNumberFormat="1" applyFont="1" applyBorder="1" applyAlignment="1">
      <alignment horizontal="right" vertical="center" wrapText="1"/>
    </xf>
    <xf numFmtId="3" fontId="55" fillId="0" borderId="17" xfId="0" applyNumberFormat="1" applyFont="1" applyBorder="1" applyAlignment="1">
      <alignment horizontal="right" vertical="center" wrapText="1"/>
    </xf>
    <xf numFmtId="43" fontId="0" fillId="0" borderId="0" xfId="312" applyFont="1" applyAlignment="1">
      <alignment/>
    </xf>
    <xf numFmtId="0" fontId="55" fillId="0" borderId="18" xfId="0" applyFont="1" applyBorder="1" applyAlignment="1">
      <alignment horizontal="left" vertical="center" wrapText="1" indent="2"/>
    </xf>
    <xf numFmtId="3" fontId="53" fillId="0" borderId="18" xfId="0" applyNumberFormat="1" applyFont="1" applyBorder="1" applyAlignment="1">
      <alignment horizontal="right" vertical="center" wrapText="1"/>
    </xf>
    <xf numFmtId="3" fontId="55" fillId="0" borderId="18" xfId="0" applyNumberFormat="1" applyFont="1" applyBorder="1" applyAlignment="1">
      <alignment horizontal="right" vertical="center" wrapText="1"/>
    </xf>
    <xf numFmtId="0" fontId="53" fillId="0" borderId="19" xfId="0" applyFont="1" applyBorder="1" applyAlignment="1">
      <alignment horizontal="right" vertical="center" wrapText="1" indent="2"/>
    </xf>
    <xf numFmtId="3" fontId="53" fillId="0" borderId="19" xfId="0" applyNumberFormat="1" applyFont="1" applyBorder="1" applyAlignment="1">
      <alignment horizontal="right" vertical="center" wrapText="1"/>
    </xf>
    <xf numFmtId="3" fontId="55" fillId="0" borderId="19" xfId="0" applyNumberFormat="1" applyFont="1" applyBorder="1" applyAlignment="1">
      <alignment horizontal="right" vertical="center" wrapText="1"/>
    </xf>
    <xf numFmtId="0" fontId="55" fillId="0" borderId="16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right" vertical="center" wrapText="1"/>
    </xf>
    <xf numFmtId="0" fontId="55" fillId="0" borderId="16" xfId="0" applyFont="1" applyBorder="1" applyAlignment="1">
      <alignment horizontal="right" vertical="center" wrapText="1"/>
    </xf>
    <xf numFmtId="0" fontId="55" fillId="0" borderId="0" xfId="0" applyFont="1" applyAlignment="1">
      <alignment horizontal="justify" vertical="center" wrapText="1"/>
    </xf>
    <xf numFmtId="0" fontId="55" fillId="0" borderId="18" xfId="0" applyFont="1" applyBorder="1" applyAlignment="1">
      <alignment horizontal="justify" vertical="center" wrapText="1"/>
    </xf>
    <xf numFmtId="0" fontId="53" fillId="0" borderId="19" xfId="0" applyFont="1" applyBorder="1" applyAlignment="1">
      <alignment horizontal="right" vertical="center" wrapText="1"/>
    </xf>
    <xf numFmtId="182" fontId="0" fillId="0" borderId="0" xfId="0" applyNumberFormat="1" applyAlignment="1">
      <alignment/>
    </xf>
    <xf numFmtId="0" fontId="55" fillId="0" borderId="0" xfId="0" applyFont="1" applyBorder="1" applyAlignment="1">
      <alignment horizontal="right" vertical="center" wrapText="1"/>
    </xf>
    <xf numFmtId="0" fontId="55" fillId="0" borderId="18" xfId="0" applyFont="1" applyBorder="1" applyAlignment="1">
      <alignment vertical="center" wrapText="1"/>
    </xf>
    <xf numFmtId="3" fontId="55" fillId="0" borderId="0" xfId="0" applyNumberFormat="1" applyFont="1" applyBorder="1" applyAlignment="1">
      <alignment horizontal="right" vertical="center" wrapText="1"/>
    </xf>
    <xf numFmtId="43" fontId="55" fillId="0" borderId="0" xfId="312" applyFont="1" applyBorder="1" applyAlignment="1">
      <alignment horizontal="right" vertical="center" wrapText="1"/>
    </xf>
    <xf numFmtId="43" fontId="0" fillId="0" borderId="0" xfId="0" applyNumberFormat="1" applyAlignment="1">
      <alignment/>
    </xf>
    <xf numFmtId="183" fontId="55" fillId="0" borderId="0" xfId="312" applyNumberFormat="1" applyFont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17" fontId="2" fillId="0" borderId="0" xfId="0" applyNumberFormat="1" applyFont="1" applyFill="1" applyBorder="1" applyAlignment="1">
      <alignment horizontal="center"/>
    </xf>
    <xf numFmtId="0" fontId="55" fillId="0" borderId="0" xfId="0" applyFont="1" applyFill="1" applyBorder="1" applyAlignment="1">
      <alignment/>
    </xf>
    <xf numFmtId="43" fontId="53" fillId="0" borderId="0" xfId="312" applyNumberFormat="1" applyFont="1" applyFill="1" applyBorder="1" applyAlignment="1">
      <alignment/>
    </xf>
    <xf numFmtId="183" fontId="55" fillId="0" borderId="0" xfId="312" applyNumberFormat="1" applyFont="1" applyFill="1" applyBorder="1" applyAlignment="1">
      <alignment/>
    </xf>
    <xf numFmtId="183" fontId="0" fillId="0" borderId="0" xfId="0" applyNumberFormat="1" applyFill="1" applyAlignment="1">
      <alignment/>
    </xf>
    <xf numFmtId="43" fontId="53" fillId="0" borderId="0" xfId="312" applyNumberFormat="1" applyFont="1" applyFill="1" applyBorder="1" applyAlignment="1">
      <alignment horizontal="right"/>
    </xf>
    <xf numFmtId="43" fontId="57" fillId="0" borderId="0" xfId="312" applyNumberFormat="1" applyFont="1" applyFill="1" applyBorder="1" applyAlignment="1">
      <alignment/>
    </xf>
    <xf numFmtId="0" fontId="53" fillId="0" borderId="20" xfId="0" applyFont="1" applyFill="1" applyBorder="1" applyAlignment="1">
      <alignment/>
    </xf>
    <xf numFmtId="43" fontId="57" fillId="0" borderId="20" xfId="312" applyNumberFormat="1" applyFont="1" applyFill="1" applyBorder="1" applyAlignment="1">
      <alignment/>
    </xf>
    <xf numFmtId="183" fontId="55" fillId="0" borderId="20" xfId="312" applyNumberFormat="1" applyFont="1" applyFill="1" applyBorder="1" applyAlignment="1">
      <alignment/>
    </xf>
    <xf numFmtId="43" fontId="53" fillId="0" borderId="20" xfId="312" applyNumberFormat="1" applyFont="1" applyFill="1" applyBorder="1" applyAlignment="1">
      <alignment/>
    </xf>
    <xf numFmtId="0" fontId="53" fillId="0" borderId="0" xfId="0" applyFont="1" applyFill="1" applyBorder="1" applyAlignment="1">
      <alignment/>
    </xf>
    <xf numFmtId="183" fontId="53" fillId="0" borderId="0" xfId="312" applyNumberFormat="1" applyFont="1" applyFill="1" applyBorder="1" applyAlignment="1">
      <alignment/>
    </xf>
    <xf numFmtId="0" fontId="58" fillId="0" borderId="2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53" fillId="0" borderId="21" xfId="0" applyFont="1" applyFill="1" applyBorder="1" applyAlignment="1">
      <alignment/>
    </xf>
    <xf numFmtId="0" fontId="55" fillId="0" borderId="21" xfId="0" applyFont="1" applyFill="1" applyBorder="1" applyAlignment="1">
      <alignment horizontal="center"/>
    </xf>
    <xf numFmtId="43" fontId="4" fillId="0" borderId="21" xfId="312" applyNumberFormat="1" applyFont="1" applyFill="1" applyBorder="1" applyAlignment="1">
      <alignment/>
    </xf>
    <xf numFmtId="183" fontId="5" fillId="0" borderId="21" xfId="312" applyNumberFormat="1" applyFont="1" applyFill="1" applyBorder="1" applyAlignment="1">
      <alignment/>
    </xf>
    <xf numFmtId="43" fontId="4" fillId="0" borderId="0" xfId="312" applyNumberFormat="1" applyFont="1" applyFill="1" applyBorder="1" applyAlignment="1">
      <alignment/>
    </xf>
    <xf numFmtId="183" fontId="4" fillId="0" borderId="0" xfId="312" applyNumberFormat="1" applyFont="1" applyFill="1" applyBorder="1" applyAlignment="1">
      <alignment/>
    </xf>
    <xf numFmtId="0" fontId="53" fillId="0" borderId="19" xfId="0" applyFont="1" applyFill="1" applyBorder="1" applyAlignment="1">
      <alignment/>
    </xf>
    <xf numFmtId="0" fontId="58" fillId="0" borderId="19" xfId="0" applyFont="1" applyFill="1" applyBorder="1" applyAlignment="1">
      <alignment horizontal="center"/>
    </xf>
    <xf numFmtId="43" fontId="4" fillId="0" borderId="19" xfId="312" applyNumberFormat="1" applyFont="1" applyFill="1" applyBorder="1" applyAlignment="1">
      <alignment/>
    </xf>
    <xf numFmtId="183" fontId="5" fillId="0" borderId="19" xfId="312" applyNumberFormat="1" applyFont="1" applyFill="1" applyBorder="1" applyAlignment="1">
      <alignment/>
    </xf>
    <xf numFmtId="0" fontId="55" fillId="0" borderId="0" xfId="0" applyFont="1" applyFill="1" applyAlignment="1">
      <alignment/>
    </xf>
    <xf numFmtId="43" fontId="55" fillId="0" borderId="0" xfId="312" applyFont="1" applyFill="1" applyAlignment="1">
      <alignment/>
    </xf>
    <xf numFmtId="43" fontId="0" fillId="0" borderId="0" xfId="312" applyFont="1" applyFill="1" applyAlignment="1">
      <alignment/>
    </xf>
    <xf numFmtId="0" fontId="50" fillId="0" borderId="0" xfId="0" applyFont="1" applyFill="1" applyAlignment="1">
      <alignment/>
    </xf>
    <xf numFmtId="183" fontId="50" fillId="0" borderId="0" xfId="0" applyNumberFormat="1" applyFont="1" applyFill="1" applyAlignment="1">
      <alignment/>
    </xf>
    <xf numFmtId="3" fontId="59" fillId="0" borderId="0" xfId="0" applyNumberFormat="1" applyFont="1" applyAlignment="1">
      <alignment/>
    </xf>
    <xf numFmtId="3" fontId="0" fillId="0" borderId="0" xfId="0" applyNumberFormat="1" applyFill="1" applyAlignment="1">
      <alignment/>
    </xf>
    <xf numFmtId="0" fontId="5" fillId="0" borderId="0" xfId="0" applyFont="1" applyFill="1" applyBorder="1" applyAlignment="1">
      <alignment/>
    </xf>
    <xf numFmtId="0" fontId="55" fillId="0" borderId="22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2" xfId="0" applyFont="1" applyFill="1" applyBorder="1" applyAlignment="1">
      <alignment horizontal="center" vertical="center" wrapText="1"/>
    </xf>
    <xf numFmtId="0" fontId="55" fillId="0" borderId="21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4" fillId="0" borderId="21" xfId="0" applyFont="1" applyFill="1" applyBorder="1" applyAlignment="1">
      <alignment horizontal="right"/>
    </xf>
    <xf numFmtId="0" fontId="57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183" fontId="53" fillId="0" borderId="0" xfId="0" applyNumberFormat="1" applyFont="1" applyFill="1" applyAlignment="1">
      <alignment horizontal="center" vertical="center" wrapText="1"/>
    </xf>
    <xf numFmtId="183" fontId="53" fillId="0" borderId="0" xfId="0" applyNumberFormat="1" applyFont="1" applyFill="1" applyAlignment="1">
      <alignment horizontal="center" vertical="center"/>
    </xf>
    <xf numFmtId="183" fontId="5" fillId="0" borderId="0" xfId="312" applyNumberFormat="1" applyFont="1" applyFill="1" applyBorder="1" applyAlignment="1">
      <alignment horizontal="center" vertical="center" wrapText="1"/>
    </xf>
    <xf numFmtId="183" fontId="4" fillId="0" borderId="0" xfId="312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183" fontId="53" fillId="0" borderId="0" xfId="312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1" fontId="4" fillId="0" borderId="0" xfId="312" applyNumberFormat="1" applyFont="1" applyFill="1" applyBorder="1" applyAlignment="1">
      <alignment horizontal="right" vertical="center" wrapText="1" indent="1"/>
    </xf>
    <xf numFmtId="0" fontId="4" fillId="0" borderId="23" xfId="0" applyFont="1" applyFill="1" applyBorder="1" applyAlignment="1">
      <alignment/>
    </xf>
    <xf numFmtId="183" fontId="4" fillId="0" borderId="23" xfId="312" applyNumberFormat="1" applyFont="1" applyFill="1" applyBorder="1" applyAlignment="1">
      <alignment/>
    </xf>
    <xf numFmtId="183" fontId="55" fillId="0" borderId="0" xfId="312" applyNumberFormat="1" applyFont="1" applyFill="1" applyBorder="1" applyAlignment="1">
      <alignment horizontal="center" vertical="center" wrapText="1"/>
    </xf>
    <xf numFmtId="183" fontId="5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/>
    </xf>
    <xf numFmtId="183" fontId="5" fillId="0" borderId="0" xfId="312" applyNumberFormat="1" applyFont="1" applyFill="1" applyAlignment="1">
      <alignment/>
    </xf>
    <xf numFmtId="183" fontId="5" fillId="0" borderId="0" xfId="312" applyNumberFormat="1" applyFont="1" applyFill="1" applyBorder="1" applyAlignment="1">
      <alignment/>
    </xf>
    <xf numFmtId="183" fontId="55" fillId="0" borderId="0" xfId="324" applyNumberFormat="1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  <xf numFmtId="183" fontId="5" fillId="0" borderId="0" xfId="324" applyNumberFormat="1" applyFont="1" applyFill="1" applyBorder="1" applyAlignment="1">
      <alignment horizontal="center" vertical="center" wrapText="1"/>
    </xf>
    <xf numFmtId="1" fontId="5" fillId="0" borderId="0" xfId="324" applyNumberFormat="1" applyFont="1" applyFill="1" applyBorder="1" applyAlignment="1">
      <alignment horizontal="right" vertical="center" wrapText="1" indent="1"/>
    </xf>
    <xf numFmtId="0" fontId="5" fillId="0" borderId="23" xfId="0" applyFont="1" applyFill="1" applyBorder="1" applyAlignment="1">
      <alignment/>
    </xf>
    <xf numFmtId="0" fontId="55" fillId="0" borderId="23" xfId="0" applyFont="1" applyFill="1" applyBorder="1" applyAlignment="1">
      <alignment/>
    </xf>
    <xf numFmtId="183" fontId="5" fillId="0" borderId="23" xfId="312" applyNumberFormat="1" applyFont="1" applyFill="1" applyBorder="1" applyAlignment="1">
      <alignment/>
    </xf>
    <xf numFmtId="183" fontId="4" fillId="0" borderId="0" xfId="322" applyNumberFormat="1" applyFont="1" applyFill="1" applyBorder="1" applyAlignment="1">
      <alignment/>
    </xf>
    <xf numFmtId="183" fontId="5" fillId="0" borderId="0" xfId="0" applyNumberFormat="1" applyFont="1" applyFill="1" applyAlignment="1">
      <alignment/>
    </xf>
    <xf numFmtId="43" fontId="5" fillId="0" borderId="0" xfId="312" applyFont="1" applyFill="1" applyAlignment="1">
      <alignment/>
    </xf>
    <xf numFmtId="43" fontId="5" fillId="0" borderId="0" xfId="0" applyNumberFormat="1" applyFont="1" applyFill="1" applyAlignment="1">
      <alignment/>
    </xf>
    <xf numFmtId="0" fontId="60" fillId="0" borderId="0" xfId="0" applyFont="1" applyFill="1" applyAlignment="1">
      <alignment/>
    </xf>
    <xf numFmtId="183" fontId="55" fillId="0" borderId="0" xfId="0" applyNumberFormat="1" applyFont="1" applyFill="1" applyAlignment="1">
      <alignment/>
    </xf>
    <xf numFmtId="183" fontId="58" fillId="0" borderId="0" xfId="0" applyNumberFormat="1" applyFont="1" applyFill="1" applyAlignment="1">
      <alignment/>
    </xf>
    <xf numFmtId="0" fontId="2" fillId="0" borderId="22" xfId="0" applyFont="1" applyFill="1" applyBorder="1" applyAlignment="1">
      <alignment/>
    </xf>
    <xf numFmtId="0" fontId="5" fillId="0" borderId="22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5" fillId="0" borderId="21" xfId="0" applyFont="1" applyFill="1" applyBorder="1" applyAlignment="1">
      <alignment horizontal="center" wrapText="1"/>
    </xf>
    <xf numFmtId="0" fontId="58" fillId="0" borderId="0" xfId="0" applyFont="1" applyFill="1" applyBorder="1" applyAlignment="1">
      <alignment horizontal="center"/>
    </xf>
    <xf numFmtId="183" fontId="2" fillId="0" borderId="0" xfId="312" applyNumberFormat="1" applyFont="1" applyFill="1" applyAlignment="1">
      <alignment/>
    </xf>
    <xf numFmtId="183" fontId="3" fillId="0" borderId="0" xfId="312" applyNumberFormat="1" applyFont="1" applyFill="1" applyAlignment="1">
      <alignment/>
    </xf>
    <xf numFmtId="183" fontId="3" fillId="0" borderId="0" xfId="0" applyNumberFormat="1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57" fillId="0" borderId="20" xfId="0" applyFont="1" applyFill="1" applyBorder="1" applyAlignment="1">
      <alignment/>
    </xf>
    <xf numFmtId="183" fontId="2" fillId="0" borderId="20" xfId="353" applyNumberFormat="1" applyFont="1" applyFill="1" applyBorder="1" applyAlignment="1">
      <alignment/>
    </xf>
    <xf numFmtId="183" fontId="3" fillId="0" borderId="20" xfId="353" applyNumberFormat="1" applyFont="1" applyFill="1" applyBorder="1" applyAlignment="1">
      <alignment/>
    </xf>
    <xf numFmtId="0" fontId="57" fillId="0" borderId="0" xfId="0" applyFont="1" applyFill="1" applyBorder="1" applyAlignment="1">
      <alignment/>
    </xf>
    <xf numFmtId="183" fontId="57" fillId="0" borderId="0" xfId="0" applyNumberFormat="1" applyFont="1" applyFill="1" applyBorder="1" applyAlignment="1">
      <alignment/>
    </xf>
    <xf numFmtId="0" fontId="57" fillId="0" borderId="0" xfId="0" applyFont="1" applyFill="1" applyBorder="1" applyAlignment="1">
      <alignment horizontal="center"/>
    </xf>
    <xf numFmtId="183" fontId="3" fillId="0" borderId="0" xfId="314" applyNumberFormat="1" applyFont="1" applyFill="1" applyAlignment="1">
      <alignment/>
    </xf>
    <xf numFmtId="183" fontId="2" fillId="0" borderId="0" xfId="0" applyNumberFormat="1" applyFont="1" applyFill="1" applyBorder="1" applyAlignment="1">
      <alignment/>
    </xf>
    <xf numFmtId="183" fontId="2" fillId="0" borderId="21" xfId="353" applyNumberFormat="1" applyFont="1" applyFill="1" applyBorder="1" applyAlignment="1">
      <alignment/>
    </xf>
    <xf numFmtId="183" fontId="3" fillId="0" borderId="21" xfId="353" applyNumberFormat="1" applyFont="1" applyFill="1" applyBorder="1" applyAlignment="1">
      <alignment/>
    </xf>
    <xf numFmtId="43" fontId="3" fillId="0" borderId="0" xfId="312" applyFont="1" applyFill="1" applyBorder="1" applyAlignment="1">
      <alignment/>
    </xf>
    <xf numFmtId="0" fontId="3" fillId="0" borderId="21" xfId="0" applyFont="1" applyFill="1" applyBorder="1" applyAlignment="1">
      <alignment/>
    </xf>
    <xf numFmtId="183" fontId="2" fillId="0" borderId="21" xfId="312" applyNumberFormat="1" applyFont="1" applyFill="1" applyBorder="1" applyAlignment="1">
      <alignment/>
    </xf>
    <xf numFmtId="183" fontId="3" fillId="0" borderId="21" xfId="312" applyNumberFormat="1" applyFont="1" applyFill="1" applyBorder="1" applyAlignment="1">
      <alignment/>
    </xf>
    <xf numFmtId="0" fontId="2" fillId="0" borderId="19" xfId="0" applyFont="1" applyFill="1" applyBorder="1" applyAlignment="1">
      <alignment/>
    </xf>
    <xf numFmtId="183" fontId="2" fillId="0" borderId="19" xfId="353" applyNumberFormat="1" applyFont="1" applyFill="1" applyBorder="1" applyAlignment="1">
      <alignment/>
    </xf>
    <xf numFmtId="183" fontId="3" fillId="0" borderId="19" xfId="353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43" fontId="2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43" fontId="2" fillId="0" borderId="0" xfId="314" applyFont="1" applyFill="1" applyBorder="1" applyAlignment="1">
      <alignment horizontal="left" vertical="center"/>
    </xf>
    <xf numFmtId="3" fontId="61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22" xfId="0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83" fontId="3" fillId="0" borderId="0" xfId="0" applyNumberFormat="1" applyFont="1" applyFill="1" applyAlignment="1">
      <alignment/>
    </xf>
    <xf numFmtId="183" fontId="3" fillId="0" borderId="0" xfId="322" applyNumberFormat="1" applyFont="1" applyAlignment="1">
      <alignment/>
    </xf>
    <xf numFmtId="183" fontId="3" fillId="0" borderId="0" xfId="312" applyNumberFormat="1" applyFont="1" applyFill="1" applyAlignment="1">
      <alignment horizontal="right"/>
    </xf>
    <xf numFmtId="0" fontId="2" fillId="0" borderId="20" xfId="0" applyFont="1" applyFill="1" applyBorder="1" applyAlignment="1">
      <alignment horizontal="left"/>
    </xf>
    <xf numFmtId="0" fontId="5" fillId="0" borderId="20" xfId="0" applyFont="1" applyFill="1" applyBorder="1" applyAlignment="1">
      <alignment/>
    </xf>
    <xf numFmtId="183" fontId="2" fillId="0" borderId="20" xfId="0" applyNumberFormat="1" applyFont="1" applyFill="1" applyBorder="1" applyAlignment="1">
      <alignment/>
    </xf>
    <xf numFmtId="183" fontId="5" fillId="0" borderId="20" xfId="0" applyNumberFormat="1" applyFont="1" applyFill="1" applyBorder="1" applyAlignment="1">
      <alignment/>
    </xf>
    <xf numFmtId="18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0" borderId="20" xfId="0" applyFont="1" applyFill="1" applyBorder="1" applyAlignment="1">
      <alignment/>
    </xf>
    <xf numFmtId="183" fontId="4" fillId="0" borderId="20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183" fontId="2" fillId="0" borderId="19" xfId="351" applyNumberFormat="1" applyFont="1" applyFill="1" applyBorder="1" applyAlignment="1">
      <alignment/>
    </xf>
    <xf numFmtId="183" fontId="3" fillId="0" borderId="19" xfId="351" applyNumberFormat="1" applyFont="1" applyFill="1" applyBorder="1" applyAlignment="1">
      <alignment/>
    </xf>
    <xf numFmtId="183" fontId="5" fillId="0" borderId="0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left"/>
    </xf>
    <xf numFmtId="0" fontId="58" fillId="0" borderId="21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183" fontId="53" fillId="0" borderId="0" xfId="312" applyNumberFormat="1" applyFont="1" applyFill="1" applyAlignment="1">
      <alignment/>
    </xf>
    <xf numFmtId="183" fontId="55" fillId="0" borderId="0" xfId="312" applyNumberFormat="1" applyFont="1" applyFill="1" applyAlignment="1">
      <alignment/>
    </xf>
    <xf numFmtId="183" fontId="3" fillId="0" borderId="20" xfId="0" applyNumberFormat="1" applyFont="1" applyFill="1" applyBorder="1" applyAlignment="1">
      <alignment/>
    </xf>
    <xf numFmtId="0" fontId="53" fillId="0" borderId="0" xfId="0" applyFont="1" applyAlignment="1">
      <alignment/>
    </xf>
    <xf numFmtId="0" fontId="53" fillId="0" borderId="2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53" fillId="0" borderId="0" xfId="0" applyFont="1" applyFill="1" applyBorder="1" applyAlignment="1">
      <alignment horizontal="center"/>
    </xf>
    <xf numFmtId="0" fontId="55" fillId="0" borderId="20" xfId="0" applyFont="1" applyFill="1" applyBorder="1" applyAlignment="1">
      <alignment/>
    </xf>
    <xf numFmtId="0" fontId="53" fillId="0" borderId="19" xfId="0" applyFont="1" applyFill="1" applyBorder="1" applyAlignment="1">
      <alignment horizontal="left"/>
    </xf>
    <xf numFmtId="0" fontId="53" fillId="0" borderId="0" xfId="0" applyFont="1" applyFill="1" applyBorder="1" applyAlignment="1">
      <alignment horizontal="left"/>
    </xf>
    <xf numFmtId="183" fontId="4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20" xfId="0" applyFont="1" applyFill="1" applyBorder="1" applyAlignment="1">
      <alignment vertical="center"/>
    </xf>
    <xf numFmtId="0" fontId="55" fillId="0" borderId="0" xfId="0" applyFont="1" applyFill="1" applyBorder="1" applyAlignment="1">
      <alignment/>
    </xf>
    <xf numFmtId="0" fontId="53" fillId="0" borderId="0" xfId="0" applyFont="1" applyAlignment="1">
      <alignment/>
    </xf>
    <xf numFmtId="183" fontId="53" fillId="0" borderId="0" xfId="312" applyNumberFormat="1" applyFont="1" applyFill="1" applyBorder="1" applyAlignment="1">
      <alignment/>
    </xf>
    <xf numFmtId="183" fontId="55" fillId="0" borderId="0" xfId="312" applyNumberFormat="1" applyFont="1" applyFill="1" applyBorder="1" applyAlignment="1">
      <alignment/>
    </xf>
    <xf numFmtId="0" fontId="53" fillId="0" borderId="22" xfId="0" applyFont="1" applyBorder="1" applyAlignment="1">
      <alignment/>
    </xf>
    <xf numFmtId="0" fontId="55" fillId="0" borderId="22" xfId="0" applyFont="1" applyFill="1" applyBorder="1" applyAlignment="1">
      <alignment/>
    </xf>
    <xf numFmtId="183" fontId="53" fillId="0" borderId="22" xfId="312" applyNumberFormat="1" applyFont="1" applyFill="1" applyBorder="1" applyAlignment="1">
      <alignment/>
    </xf>
    <xf numFmtId="183" fontId="55" fillId="0" borderId="22" xfId="312" applyNumberFormat="1" applyFont="1" applyFill="1" applyBorder="1" applyAlignment="1">
      <alignment/>
    </xf>
    <xf numFmtId="183" fontId="53" fillId="0" borderId="0" xfId="312" applyNumberFormat="1" applyFont="1" applyFill="1" applyBorder="1" applyAlignment="1" quotePrefix="1">
      <alignment/>
    </xf>
    <xf numFmtId="183" fontId="4" fillId="0" borderId="0" xfId="312" applyNumberFormat="1" applyFont="1" applyFill="1" applyBorder="1" applyAlignment="1">
      <alignment/>
    </xf>
    <xf numFmtId="0" fontId="53" fillId="0" borderId="20" xfId="0" applyFont="1" applyBorder="1" applyAlignment="1">
      <alignment/>
    </xf>
    <xf numFmtId="0" fontId="53" fillId="0" borderId="20" xfId="0" applyFont="1" applyFill="1" applyBorder="1" applyAlignment="1">
      <alignment/>
    </xf>
    <xf numFmtId="183" fontId="4" fillId="0" borderId="20" xfId="312" applyNumberFormat="1" applyFont="1" applyFill="1" applyBorder="1" applyAlignment="1">
      <alignment/>
    </xf>
    <xf numFmtId="183" fontId="5" fillId="0" borderId="20" xfId="312" applyNumberFormat="1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55" fillId="0" borderId="0" xfId="0" applyFont="1" applyFill="1" applyBorder="1" applyAlignment="1">
      <alignment wrapText="1"/>
    </xf>
    <xf numFmtId="183" fontId="53" fillId="0" borderId="20" xfId="312" applyNumberFormat="1" applyFont="1" applyFill="1" applyBorder="1" applyAlignment="1">
      <alignment/>
    </xf>
    <xf numFmtId="183" fontId="55" fillId="0" borderId="20" xfId="312" applyNumberFormat="1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58" fillId="0" borderId="20" xfId="0" applyFont="1" applyFill="1" applyBorder="1" applyAlignment="1">
      <alignment/>
    </xf>
    <xf numFmtId="0" fontId="53" fillId="0" borderId="21" xfId="0" applyFont="1" applyFill="1" applyBorder="1" applyAlignment="1">
      <alignment/>
    </xf>
    <xf numFmtId="0" fontId="55" fillId="0" borderId="21" xfId="0" applyFont="1" applyFill="1" applyBorder="1" applyAlignment="1">
      <alignment/>
    </xf>
    <xf numFmtId="183" fontId="4" fillId="0" borderId="21" xfId="312" applyNumberFormat="1" applyFont="1" applyFill="1" applyBorder="1" applyAlignment="1">
      <alignment/>
    </xf>
    <xf numFmtId="183" fontId="5" fillId="0" borderId="21" xfId="312" applyNumberFormat="1" applyFont="1" applyFill="1" applyBorder="1" applyAlignment="1">
      <alignment/>
    </xf>
    <xf numFmtId="0" fontId="53" fillId="0" borderId="19" xfId="0" applyFont="1" applyFill="1" applyBorder="1" applyAlignment="1">
      <alignment/>
    </xf>
    <xf numFmtId="0" fontId="55" fillId="0" borderId="19" xfId="0" applyFont="1" applyFill="1" applyBorder="1" applyAlignment="1">
      <alignment/>
    </xf>
    <xf numFmtId="183" fontId="4" fillId="0" borderId="19" xfId="312" applyNumberFormat="1" applyFont="1" applyFill="1" applyBorder="1" applyAlignment="1">
      <alignment/>
    </xf>
    <xf numFmtId="183" fontId="5" fillId="0" borderId="19" xfId="312" applyNumberFormat="1" applyFont="1" applyFill="1" applyBorder="1" applyAlignment="1">
      <alignment/>
    </xf>
    <xf numFmtId="0" fontId="55" fillId="0" borderId="0" xfId="0" applyFont="1" applyFill="1" applyAlignment="1">
      <alignment/>
    </xf>
    <xf numFmtId="43" fontId="55" fillId="0" borderId="0" xfId="312" applyFont="1" applyFill="1" applyAlignment="1">
      <alignment/>
    </xf>
    <xf numFmtId="0" fontId="50" fillId="0" borderId="0" xfId="0" applyFont="1" applyFill="1" applyAlignment="1">
      <alignment/>
    </xf>
    <xf numFmtId="183" fontId="53" fillId="0" borderId="0" xfId="312" applyNumberFormat="1" applyFont="1" applyFill="1" applyBorder="1" applyAlignment="1" quotePrefix="1">
      <alignment horizontal="right"/>
    </xf>
    <xf numFmtId="183" fontId="55" fillId="0" borderId="0" xfId="312" applyNumberFormat="1" applyFont="1" applyFill="1" applyBorder="1" applyAlignment="1" quotePrefix="1">
      <alignment horizontal="right"/>
    </xf>
    <xf numFmtId="0" fontId="53" fillId="0" borderId="0" xfId="0" applyFont="1" applyFill="1" applyAlignment="1">
      <alignment/>
    </xf>
    <xf numFmtId="0" fontId="2" fillId="0" borderId="0" xfId="0" applyFont="1" applyFill="1" applyBorder="1" applyAlignment="1" quotePrefix="1">
      <alignment/>
    </xf>
    <xf numFmtId="0" fontId="5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15" fontId="2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5" fillId="0" borderId="0" xfId="0" applyFont="1" applyFill="1" applyAlignment="1">
      <alignment horizontal="center"/>
    </xf>
    <xf numFmtId="0" fontId="53" fillId="0" borderId="22" xfId="0" applyFont="1" applyFill="1" applyBorder="1" applyAlignment="1">
      <alignment horizontal="center" vertical="center"/>
    </xf>
    <xf numFmtId="0" fontId="53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 quotePrefix="1">
      <alignment horizontal="left"/>
    </xf>
    <xf numFmtId="0" fontId="5" fillId="0" borderId="22" xfId="0" applyFont="1" applyFill="1" applyBorder="1" applyAlignment="1">
      <alignment horizontal="right" vertical="center" wrapText="1"/>
    </xf>
    <xf numFmtId="0" fontId="5" fillId="0" borderId="21" xfId="0" applyFont="1" applyFill="1" applyBorder="1" applyAlignment="1">
      <alignment horizontal="right" vertical="center" wrapText="1"/>
    </xf>
    <xf numFmtId="0" fontId="55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15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2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58" fillId="0" borderId="0" xfId="0" applyFont="1" applyFill="1" applyAlignment="1">
      <alignment horizontal="center"/>
    </xf>
    <xf numFmtId="0" fontId="2" fillId="0" borderId="2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 quotePrefix="1">
      <alignment horizontal="center"/>
    </xf>
    <xf numFmtId="0" fontId="53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/>
    </xf>
    <xf numFmtId="0" fontId="56" fillId="0" borderId="24" xfId="0" applyFont="1" applyBorder="1" applyAlignment="1">
      <alignment vertical="center" wrapText="1"/>
    </xf>
    <xf numFmtId="0" fontId="56" fillId="0" borderId="0" xfId="0" applyFont="1" applyAlignment="1">
      <alignment vertical="center" wrapText="1"/>
    </xf>
  </cellXfs>
  <cellStyles count="526">
    <cellStyle name="Normal" xfId="0"/>
    <cellStyle name="20% - Accent1" xfId="15"/>
    <cellStyle name="20% - Accent1 10" xfId="16"/>
    <cellStyle name="20% - Accent1 11" xfId="17"/>
    <cellStyle name="20% - Accent1 2" xfId="18"/>
    <cellStyle name="20% - Accent1 2 2" xfId="19"/>
    <cellStyle name="20% - Accent1 2 3" xfId="20"/>
    <cellStyle name="20% - Accent1 2 4" xfId="21"/>
    <cellStyle name="20% - Accent1 2 5" xfId="22"/>
    <cellStyle name="20% - Accent1 2 6" xfId="23"/>
    <cellStyle name="20% - Accent1 2 7" xfId="24"/>
    <cellStyle name="20% - Accent1 2 8" xfId="25"/>
    <cellStyle name="20% - Accent1 2 9" xfId="26"/>
    <cellStyle name="20% - Accent1 3" xfId="27"/>
    <cellStyle name="20% - Accent1 4" xfId="28"/>
    <cellStyle name="20% - Accent1 5" xfId="29"/>
    <cellStyle name="20% - Accent1 6" xfId="30"/>
    <cellStyle name="20% - Accent1 7" xfId="31"/>
    <cellStyle name="20% - Accent1 8" xfId="32"/>
    <cellStyle name="20% - Accent1 9" xfId="33"/>
    <cellStyle name="20% - Accent2" xfId="34"/>
    <cellStyle name="20% - Accent2 10" xfId="35"/>
    <cellStyle name="20% - Accent2 11" xfId="36"/>
    <cellStyle name="20% - Accent2 2" xfId="37"/>
    <cellStyle name="20% - Accent2 2 2" xfId="38"/>
    <cellStyle name="20% - Accent2 2 3" xfId="39"/>
    <cellStyle name="20% - Accent2 2 4" xfId="40"/>
    <cellStyle name="20% - Accent2 2 5" xfId="41"/>
    <cellStyle name="20% - Accent2 2 6" xfId="42"/>
    <cellStyle name="20% - Accent2 2 7" xfId="43"/>
    <cellStyle name="20% - Accent2 2 8" xfId="44"/>
    <cellStyle name="20% - Accent2 2 9" xfId="45"/>
    <cellStyle name="20% - Accent2 3" xfId="46"/>
    <cellStyle name="20% - Accent2 4" xfId="47"/>
    <cellStyle name="20% - Accent2 5" xfId="48"/>
    <cellStyle name="20% - Accent2 6" xfId="49"/>
    <cellStyle name="20% - Accent2 7" xfId="50"/>
    <cellStyle name="20% - Accent2 8" xfId="51"/>
    <cellStyle name="20% - Accent2 9" xfId="52"/>
    <cellStyle name="20% - Accent3" xfId="53"/>
    <cellStyle name="20% - Accent3 10" xfId="54"/>
    <cellStyle name="20% - Accent3 11" xfId="55"/>
    <cellStyle name="20% - Accent3 2" xfId="56"/>
    <cellStyle name="20% - Accent3 2 2" xfId="57"/>
    <cellStyle name="20% - Accent3 2 3" xfId="58"/>
    <cellStyle name="20% - Accent3 2 4" xfId="59"/>
    <cellStyle name="20% - Accent3 2 5" xfId="60"/>
    <cellStyle name="20% - Accent3 2 6" xfId="61"/>
    <cellStyle name="20% - Accent3 2 7" xfId="62"/>
    <cellStyle name="20% - Accent3 2 8" xfId="63"/>
    <cellStyle name="20% - Accent3 2 9" xfId="64"/>
    <cellStyle name="20% - Accent3 3" xfId="65"/>
    <cellStyle name="20% - Accent3 4" xfId="66"/>
    <cellStyle name="20% - Accent3 5" xfId="67"/>
    <cellStyle name="20% - Accent3 6" xfId="68"/>
    <cellStyle name="20% - Accent3 7" xfId="69"/>
    <cellStyle name="20% - Accent3 8" xfId="70"/>
    <cellStyle name="20% - Accent3 9" xfId="71"/>
    <cellStyle name="20% - Accent4" xfId="72"/>
    <cellStyle name="20% - Accent4 10" xfId="73"/>
    <cellStyle name="20% - Accent4 11" xfId="74"/>
    <cellStyle name="20% - Accent4 2" xfId="75"/>
    <cellStyle name="20% - Accent4 2 2" xfId="76"/>
    <cellStyle name="20% - Accent4 2 3" xfId="77"/>
    <cellStyle name="20% - Accent4 2 4" xfId="78"/>
    <cellStyle name="20% - Accent4 2 5" xfId="79"/>
    <cellStyle name="20% - Accent4 2 6" xfId="80"/>
    <cellStyle name="20% - Accent4 2 7" xfId="81"/>
    <cellStyle name="20% - Accent4 2 8" xfId="82"/>
    <cellStyle name="20% - Accent4 2 9" xfId="83"/>
    <cellStyle name="20% - Accent4 3" xfId="84"/>
    <cellStyle name="20% - Accent4 4" xfId="85"/>
    <cellStyle name="20% - Accent4 5" xfId="86"/>
    <cellStyle name="20% - Accent4 6" xfId="87"/>
    <cellStyle name="20% - Accent4 7" xfId="88"/>
    <cellStyle name="20% - Accent4 8" xfId="89"/>
    <cellStyle name="20% - Accent4 9" xfId="90"/>
    <cellStyle name="20% - Accent5" xfId="91"/>
    <cellStyle name="20% - Accent6" xfId="92"/>
    <cellStyle name="40% - Accent1" xfId="93"/>
    <cellStyle name="40% - Accent1 10" xfId="94"/>
    <cellStyle name="40% - Accent1 11" xfId="95"/>
    <cellStyle name="40% - Accent1 2" xfId="96"/>
    <cellStyle name="40% - Accent1 2 2" xfId="97"/>
    <cellStyle name="40% - Accent1 2 3" xfId="98"/>
    <cellStyle name="40% - Accent1 2 4" xfId="99"/>
    <cellStyle name="40% - Accent1 2 5" xfId="100"/>
    <cellStyle name="40% - Accent1 2 6" xfId="101"/>
    <cellStyle name="40% - Accent1 2 7" xfId="102"/>
    <cellStyle name="40% - Accent1 2 8" xfId="103"/>
    <cellStyle name="40% - Accent1 2 9" xfId="104"/>
    <cellStyle name="40% - Accent1 3" xfId="105"/>
    <cellStyle name="40% - Accent1 4" xfId="106"/>
    <cellStyle name="40% - Accent1 5" xfId="107"/>
    <cellStyle name="40% - Accent1 6" xfId="108"/>
    <cellStyle name="40% - Accent1 7" xfId="109"/>
    <cellStyle name="40% - Accent1 8" xfId="110"/>
    <cellStyle name="40% - Accent1 9" xfId="111"/>
    <cellStyle name="40% - Accent2" xfId="112"/>
    <cellStyle name="40% - Accent3" xfId="113"/>
    <cellStyle name="40% - Accent3 10" xfId="114"/>
    <cellStyle name="40% - Accent3 11" xfId="115"/>
    <cellStyle name="40% - Accent3 2" xfId="116"/>
    <cellStyle name="40% - Accent3 2 2" xfId="117"/>
    <cellStyle name="40% - Accent3 2 3" xfId="118"/>
    <cellStyle name="40% - Accent3 2 4" xfId="119"/>
    <cellStyle name="40% - Accent3 2 5" xfId="120"/>
    <cellStyle name="40% - Accent3 2 6" xfId="121"/>
    <cellStyle name="40% - Accent3 2 7" xfId="122"/>
    <cellStyle name="40% - Accent3 2 8" xfId="123"/>
    <cellStyle name="40% - Accent3 2 9" xfId="124"/>
    <cellStyle name="40% - Accent3 3" xfId="125"/>
    <cellStyle name="40% - Accent3 4" xfId="126"/>
    <cellStyle name="40% - Accent3 5" xfId="127"/>
    <cellStyle name="40% - Accent3 6" xfId="128"/>
    <cellStyle name="40% - Accent3 7" xfId="129"/>
    <cellStyle name="40% - Accent3 8" xfId="130"/>
    <cellStyle name="40% - Accent3 9" xfId="131"/>
    <cellStyle name="40% - Accent4" xfId="132"/>
    <cellStyle name="40% - Accent4 10" xfId="133"/>
    <cellStyle name="40% - Accent4 11" xfId="134"/>
    <cellStyle name="40% - Accent4 2" xfId="135"/>
    <cellStyle name="40% - Accent4 2 2" xfId="136"/>
    <cellStyle name="40% - Accent4 2 3" xfId="137"/>
    <cellStyle name="40% - Accent4 2 4" xfId="138"/>
    <cellStyle name="40% - Accent4 2 5" xfId="139"/>
    <cellStyle name="40% - Accent4 2 6" xfId="140"/>
    <cellStyle name="40% - Accent4 2 7" xfId="141"/>
    <cellStyle name="40% - Accent4 2 8" xfId="142"/>
    <cellStyle name="40% - Accent4 2 9" xfId="143"/>
    <cellStyle name="40% - Accent4 3" xfId="144"/>
    <cellStyle name="40% - Accent4 4" xfId="145"/>
    <cellStyle name="40% - Accent4 5" xfId="146"/>
    <cellStyle name="40% - Accent4 6" xfId="147"/>
    <cellStyle name="40% - Accent4 7" xfId="148"/>
    <cellStyle name="40% - Accent4 8" xfId="149"/>
    <cellStyle name="40% - Accent4 9" xfId="150"/>
    <cellStyle name="40% - Accent5" xfId="151"/>
    <cellStyle name="40% - Accent6" xfId="152"/>
    <cellStyle name="40% - Accent6 10" xfId="153"/>
    <cellStyle name="40% - Accent6 11" xfId="154"/>
    <cellStyle name="40% - Accent6 2" xfId="155"/>
    <cellStyle name="40% - Accent6 2 2" xfId="156"/>
    <cellStyle name="40% - Accent6 2 3" xfId="157"/>
    <cellStyle name="40% - Accent6 2 4" xfId="158"/>
    <cellStyle name="40% - Accent6 2 5" xfId="159"/>
    <cellStyle name="40% - Accent6 2 6" xfId="160"/>
    <cellStyle name="40% - Accent6 2 7" xfId="161"/>
    <cellStyle name="40% - Accent6 2 8" xfId="162"/>
    <cellStyle name="40% - Accent6 2 9" xfId="163"/>
    <cellStyle name="40% - Accent6 3" xfId="164"/>
    <cellStyle name="40% - Accent6 4" xfId="165"/>
    <cellStyle name="40% - Accent6 5" xfId="166"/>
    <cellStyle name="40% - Accent6 6" xfId="167"/>
    <cellStyle name="40% - Accent6 7" xfId="168"/>
    <cellStyle name="40% - Accent6 8" xfId="169"/>
    <cellStyle name="40% - Accent6 9" xfId="170"/>
    <cellStyle name="60% - Accent1" xfId="171"/>
    <cellStyle name="60% - Accent1 10" xfId="172"/>
    <cellStyle name="60% - Accent1 11" xfId="173"/>
    <cellStyle name="60% - Accent1 2" xfId="174"/>
    <cellStyle name="60% - Accent1 2 2" xfId="175"/>
    <cellStyle name="60% - Accent1 2 3" xfId="176"/>
    <cellStyle name="60% - Accent1 2 4" xfId="177"/>
    <cellStyle name="60% - Accent1 2 5" xfId="178"/>
    <cellStyle name="60% - Accent1 2 6" xfId="179"/>
    <cellStyle name="60% - Accent1 2 7" xfId="180"/>
    <cellStyle name="60% - Accent1 2 8" xfId="181"/>
    <cellStyle name="60% - Accent1 2 9" xfId="182"/>
    <cellStyle name="60% - Accent1 3" xfId="183"/>
    <cellStyle name="60% - Accent1 4" xfId="184"/>
    <cellStyle name="60% - Accent1 5" xfId="185"/>
    <cellStyle name="60% - Accent1 6" xfId="186"/>
    <cellStyle name="60% - Accent1 7" xfId="187"/>
    <cellStyle name="60% - Accent1 8" xfId="188"/>
    <cellStyle name="60% - Accent1 9" xfId="189"/>
    <cellStyle name="60% - Accent2" xfId="190"/>
    <cellStyle name="60% - Accent3" xfId="191"/>
    <cellStyle name="60% - Accent3 10" xfId="192"/>
    <cellStyle name="60% - Accent3 11" xfId="193"/>
    <cellStyle name="60% - Accent3 2" xfId="194"/>
    <cellStyle name="60% - Accent3 2 2" xfId="195"/>
    <cellStyle name="60% - Accent3 2 3" xfId="196"/>
    <cellStyle name="60% - Accent3 2 4" xfId="197"/>
    <cellStyle name="60% - Accent3 2 5" xfId="198"/>
    <cellStyle name="60% - Accent3 2 6" xfId="199"/>
    <cellStyle name="60% - Accent3 2 7" xfId="200"/>
    <cellStyle name="60% - Accent3 2 8" xfId="201"/>
    <cellStyle name="60% - Accent3 2 9" xfId="202"/>
    <cellStyle name="60% - Accent3 3" xfId="203"/>
    <cellStyle name="60% - Accent3 4" xfId="204"/>
    <cellStyle name="60% - Accent3 5" xfId="205"/>
    <cellStyle name="60% - Accent3 6" xfId="206"/>
    <cellStyle name="60% - Accent3 7" xfId="207"/>
    <cellStyle name="60% - Accent3 8" xfId="208"/>
    <cellStyle name="60% - Accent3 9" xfId="209"/>
    <cellStyle name="60% - Accent4" xfId="210"/>
    <cellStyle name="60% - Accent4 10" xfId="211"/>
    <cellStyle name="60% - Accent4 11" xfId="212"/>
    <cellStyle name="60% - Accent4 2" xfId="213"/>
    <cellStyle name="60% - Accent4 2 2" xfId="214"/>
    <cellStyle name="60% - Accent4 2 3" xfId="215"/>
    <cellStyle name="60% - Accent4 2 4" xfId="216"/>
    <cellStyle name="60% - Accent4 2 5" xfId="217"/>
    <cellStyle name="60% - Accent4 2 6" xfId="218"/>
    <cellStyle name="60% - Accent4 2 7" xfId="219"/>
    <cellStyle name="60% - Accent4 2 8" xfId="220"/>
    <cellStyle name="60% - Accent4 2 9" xfId="221"/>
    <cellStyle name="60% - Accent4 3" xfId="222"/>
    <cellStyle name="60% - Accent4 4" xfId="223"/>
    <cellStyle name="60% - Accent4 5" xfId="224"/>
    <cellStyle name="60% - Accent4 6" xfId="225"/>
    <cellStyle name="60% - Accent4 7" xfId="226"/>
    <cellStyle name="60% - Accent4 8" xfId="227"/>
    <cellStyle name="60% - Accent4 9" xfId="228"/>
    <cellStyle name="60% - Accent5" xfId="229"/>
    <cellStyle name="60% - Accent6" xfId="230"/>
    <cellStyle name="60% - Accent6 10" xfId="231"/>
    <cellStyle name="60% - Accent6 11" xfId="232"/>
    <cellStyle name="60% - Accent6 2" xfId="233"/>
    <cellStyle name="60% - Accent6 2 2" xfId="234"/>
    <cellStyle name="60% - Accent6 2 3" xfId="235"/>
    <cellStyle name="60% - Accent6 2 4" xfId="236"/>
    <cellStyle name="60% - Accent6 2 5" xfId="237"/>
    <cellStyle name="60% - Accent6 2 6" xfId="238"/>
    <cellStyle name="60% - Accent6 2 7" xfId="239"/>
    <cellStyle name="60% - Accent6 2 8" xfId="240"/>
    <cellStyle name="60% - Accent6 2 9" xfId="241"/>
    <cellStyle name="60% - Accent6 3" xfId="242"/>
    <cellStyle name="60% - Accent6 4" xfId="243"/>
    <cellStyle name="60% - Accent6 5" xfId="244"/>
    <cellStyle name="60% - Accent6 6" xfId="245"/>
    <cellStyle name="60% - Accent6 7" xfId="246"/>
    <cellStyle name="60% - Accent6 8" xfId="247"/>
    <cellStyle name="60% - Accent6 9" xfId="248"/>
    <cellStyle name="Accent1" xfId="249"/>
    <cellStyle name="Accent1 10" xfId="250"/>
    <cellStyle name="Accent1 11" xfId="251"/>
    <cellStyle name="Accent1 2" xfId="252"/>
    <cellStyle name="Accent1 2 2" xfId="253"/>
    <cellStyle name="Accent1 2 3" xfId="254"/>
    <cellStyle name="Accent1 2 4" xfId="255"/>
    <cellStyle name="Accent1 2 5" xfId="256"/>
    <cellStyle name="Accent1 2 6" xfId="257"/>
    <cellStyle name="Accent1 2 7" xfId="258"/>
    <cellStyle name="Accent1 2 8" xfId="259"/>
    <cellStyle name="Accent1 2 9" xfId="260"/>
    <cellStyle name="Accent1 3" xfId="261"/>
    <cellStyle name="Accent1 4" xfId="262"/>
    <cellStyle name="Accent1 5" xfId="263"/>
    <cellStyle name="Accent1 6" xfId="264"/>
    <cellStyle name="Accent1 7" xfId="265"/>
    <cellStyle name="Accent1 8" xfId="266"/>
    <cellStyle name="Accent1 9" xfId="267"/>
    <cellStyle name="Accent2" xfId="268"/>
    <cellStyle name="Accent3" xfId="269"/>
    <cellStyle name="Accent4" xfId="270"/>
    <cellStyle name="Accent4 10" xfId="271"/>
    <cellStyle name="Accent4 11" xfId="272"/>
    <cellStyle name="Accent4 2" xfId="273"/>
    <cellStyle name="Accent4 2 2" xfId="274"/>
    <cellStyle name="Accent4 2 3" xfId="275"/>
    <cellStyle name="Accent4 2 4" xfId="276"/>
    <cellStyle name="Accent4 2 5" xfId="277"/>
    <cellStyle name="Accent4 2 6" xfId="278"/>
    <cellStyle name="Accent4 2 7" xfId="279"/>
    <cellStyle name="Accent4 2 8" xfId="280"/>
    <cellStyle name="Accent4 2 9" xfId="281"/>
    <cellStyle name="Accent4 3" xfId="282"/>
    <cellStyle name="Accent4 4" xfId="283"/>
    <cellStyle name="Accent4 5" xfId="284"/>
    <cellStyle name="Accent4 6" xfId="285"/>
    <cellStyle name="Accent4 7" xfId="286"/>
    <cellStyle name="Accent4 8" xfId="287"/>
    <cellStyle name="Accent4 9" xfId="288"/>
    <cellStyle name="Accent5" xfId="289"/>
    <cellStyle name="Accent6" xfId="290"/>
    <cellStyle name="Bad" xfId="291"/>
    <cellStyle name="Calculation" xfId="292"/>
    <cellStyle name="Calculation 10" xfId="293"/>
    <cellStyle name="Calculation 11" xfId="294"/>
    <cellStyle name="Calculation 2" xfId="295"/>
    <cellStyle name="Calculation 2 2" xfId="296"/>
    <cellStyle name="Calculation 2 3" xfId="297"/>
    <cellStyle name="Calculation 2 4" xfId="298"/>
    <cellStyle name="Calculation 2 5" xfId="299"/>
    <cellStyle name="Calculation 2 6" xfId="300"/>
    <cellStyle name="Calculation 2 7" xfId="301"/>
    <cellStyle name="Calculation 2 8" xfId="302"/>
    <cellStyle name="Calculation 2 9" xfId="303"/>
    <cellStyle name="Calculation 3" xfId="304"/>
    <cellStyle name="Calculation 4" xfId="305"/>
    <cellStyle name="Calculation 5" xfId="306"/>
    <cellStyle name="Calculation 6" xfId="307"/>
    <cellStyle name="Calculation 7" xfId="308"/>
    <cellStyle name="Calculation 8" xfId="309"/>
    <cellStyle name="Calculation 9" xfId="310"/>
    <cellStyle name="Check Cell" xfId="311"/>
    <cellStyle name="Comma" xfId="312"/>
    <cellStyle name="Comma [0]" xfId="313"/>
    <cellStyle name="Comma 10" xfId="314"/>
    <cellStyle name="Comma 10 2" xfId="315"/>
    <cellStyle name="Comma 11" xfId="316"/>
    <cellStyle name="Comma 11 2" xfId="317"/>
    <cellStyle name="Comma 12" xfId="318"/>
    <cellStyle name="Comma 12 2" xfId="319"/>
    <cellStyle name="Comma 13" xfId="320"/>
    <cellStyle name="Comma 13 2" xfId="321"/>
    <cellStyle name="Comma 14" xfId="322"/>
    <cellStyle name="Comma 14 2" xfId="323"/>
    <cellStyle name="Comma 15" xfId="324"/>
    <cellStyle name="Comma 2" xfId="325"/>
    <cellStyle name="Comma 2 10" xfId="326"/>
    <cellStyle name="Comma 2 2" xfId="327"/>
    <cellStyle name="Comma 2 2 2" xfId="328"/>
    <cellStyle name="Comma 2 3" xfId="329"/>
    <cellStyle name="Comma 2 3 2" xfId="330"/>
    <cellStyle name="Comma 2 4" xfId="331"/>
    <cellStyle name="Comma 2 4 2" xfId="332"/>
    <cellStyle name="Comma 2 5" xfId="333"/>
    <cellStyle name="Comma 2 5 2" xfId="334"/>
    <cellStyle name="Comma 2 6" xfId="335"/>
    <cellStyle name="Comma 2 6 2" xfId="336"/>
    <cellStyle name="Comma 2 7" xfId="337"/>
    <cellStyle name="Comma 2 7 2" xfId="338"/>
    <cellStyle name="Comma 2 8" xfId="339"/>
    <cellStyle name="Comma 2 8 2" xfId="340"/>
    <cellStyle name="Comma 2 9" xfId="341"/>
    <cellStyle name="Comma 2 9 2" xfId="342"/>
    <cellStyle name="Comma 3" xfId="343"/>
    <cellStyle name="Comma 3 2" xfId="344"/>
    <cellStyle name="Comma 4" xfId="345"/>
    <cellStyle name="Comma 4 2" xfId="346"/>
    <cellStyle name="Comma 5" xfId="347"/>
    <cellStyle name="Comma 5 2" xfId="348"/>
    <cellStyle name="Comma 6" xfId="349"/>
    <cellStyle name="Comma 6 2" xfId="350"/>
    <cellStyle name="Comma 7" xfId="351"/>
    <cellStyle name="Comma 7 2" xfId="352"/>
    <cellStyle name="Comma 8" xfId="353"/>
    <cellStyle name="Comma 8 2" xfId="354"/>
    <cellStyle name="Comma 9" xfId="355"/>
    <cellStyle name="Comma 9 2" xfId="356"/>
    <cellStyle name="Currency" xfId="357"/>
    <cellStyle name="Currency [0]" xfId="358"/>
    <cellStyle name="Explanatory Text" xfId="359"/>
    <cellStyle name="Followed Hyperlink" xfId="360"/>
    <cellStyle name="Good" xfId="361"/>
    <cellStyle name="Heading 1" xfId="362"/>
    <cellStyle name="Heading 1 10" xfId="363"/>
    <cellStyle name="Heading 1 11" xfId="364"/>
    <cellStyle name="Heading 1 2" xfId="365"/>
    <cellStyle name="Heading 1 2 2" xfId="366"/>
    <cellStyle name="Heading 1 2 3" xfId="367"/>
    <cellStyle name="Heading 1 2 4" xfId="368"/>
    <cellStyle name="Heading 1 2 5" xfId="369"/>
    <cellStyle name="Heading 1 2 6" xfId="370"/>
    <cellStyle name="Heading 1 2 7" xfId="371"/>
    <cellStyle name="Heading 1 2 8" xfId="372"/>
    <cellStyle name="Heading 1 2 9" xfId="373"/>
    <cellStyle name="Heading 1 3" xfId="374"/>
    <cellStyle name="Heading 1 4" xfId="375"/>
    <cellStyle name="Heading 1 5" xfId="376"/>
    <cellStyle name="Heading 1 6" xfId="377"/>
    <cellStyle name="Heading 1 7" xfId="378"/>
    <cellStyle name="Heading 1 8" xfId="379"/>
    <cellStyle name="Heading 1 9" xfId="380"/>
    <cellStyle name="Heading 2" xfId="381"/>
    <cellStyle name="Heading 2 10" xfId="382"/>
    <cellStyle name="Heading 2 11" xfId="383"/>
    <cellStyle name="Heading 2 2" xfId="384"/>
    <cellStyle name="Heading 2 2 2" xfId="385"/>
    <cellStyle name="Heading 2 2 3" xfId="386"/>
    <cellStyle name="Heading 2 2 4" xfId="387"/>
    <cellStyle name="Heading 2 2 5" xfId="388"/>
    <cellStyle name="Heading 2 2 6" xfId="389"/>
    <cellStyle name="Heading 2 2 7" xfId="390"/>
    <cellStyle name="Heading 2 2 8" xfId="391"/>
    <cellStyle name="Heading 2 2 9" xfId="392"/>
    <cellStyle name="Heading 2 3" xfId="393"/>
    <cellStyle name="Heading 2 4" xfId="394"/>
    <cellStyle name="Heading 2 5" xfId="395"/>
    <cellStyle name="Heading 2 6" xfId="396"/>
    <cellStyle name="Heading 2 7" xfId="397"/>
    <cellStyle name="Heading 2 8" xfId="398"/>
    <cellStyle name="Heading 2 9" xfId="399"/>
    <cellStyle name="Heading 3" xfId="400"/>
    <cellStyle name="Heading 3 10" xfId="401"/>
    <cellStyle name="Heading 3 11" xfId="402"/>
    <cellStyle name="Heading 3 2" xfId="403"/>
    <cellStyle name="Heading 3 2 2" xfId="404"/>
    <cellStyle name="Heading 3 2 3" xfId="405"/>
    <cellStyle name="Heading 3 2 4" xfId="406"/>
    <cellStyle name="Heading 3 2 5" xfId="407"/>
    <cellStyle name="Heading 3 2 6" xfId="408"/>
    <cellStyle name="Heading 3 2 7" xfId="409"/>
    <cellStyle name="Heading 3 2 8" xfId="410"/>
    <cellStyle name="Heading 3 2 9" xfId="411"/>
    <cellStyle name="Heading 3 3" xfId="412"/>
    <cellStyle name="Heading 3 4" xfId="413"/>
    <cellStyle name="Heading 3 5" xfId="414"/>
    <cellStyle name="Heading 3 6" xfId="415"/>
    <cellStyle name="Heading 3 7" xfId="416"/>
    <cellStyle name="Heading 3 8" xfId="417"/>
    <cellStyle name="Heading 3 9" xfId="418"/>
    <cellStyle name="Heading 4" xfId="419"/>
    <cellStyle name="Heading 4 10" xfId="420"/>
    <cellStyle name="Heading 4 11" xfId="421"/>
    <cellStyle name="Heading 4 2" xfId="422"/>
    <cellStyle name="Heading 4 2 2" xfId="423"/>
    <cellStyle name="Heading 4 2 3" xfId="424"/>
    <cellStyle name="Heading 4 2 4" xfId="425"/>
    <cellStyle name="Heading 4 2 5" xfId="426"/>
    <cellStyle name="Heading 4 2 6" xfId="427"/>
    <cellStyle name="Heading 4 2 7" xfId="428"/>
    <cellStyle name="Heading 4 2 8" xfId="429"/>
    <cellStyle name="Heading 4 2 9" xfId="430"/>
    <cellStyle name="Heading 4 3" xfId="431"/>
    <cellStyle name="Heading 4 4" xfId="432"/>
    <cellStyle name="Heading 4 5" xfId="433"/>
    <cellStyle name="Heading 4 6" xfId="434"/>
    <cellStyle name="Heading 4 7" xfId="435"/>
    <cellStyle name="Heading 4 8" xfId="436"/>
    <cellStyle name="Heading 4 9" xfId="437"/>
    <cellStyle name="Hyperlink" xfId="438"/>
    <cellStyle name="Input" xfId="439"/>
    <cellStyle name="Linked Cell" xfId="440"/>
    <cellStyle name="Neutral" xfId="441"/>
    <cellStyle name="Note" xfId="442"/>
    <cellStyle name="Note 10" xfId="443"/>
    <cellStyle name="Note 10 2" xfId="444"/>
    <cellStyle name="Note 11" xfId="445"/>
    <cellStyle name="Note 11 2" xfId="446"/>
    <cellStyle name="Note 2" xfId="447"/>
    <cellStyle name="Note 2 10" xfId="448"/>
    <cellStyle name="Note 2 2" xfId="449"/>
    <cellStyle name="Note 2 2 2" xfId="450"/>
    <cellStyle name="Note 2 3" xfId="451"/>
    <cellStyle name="Note 2 3 2" xfId="452"/>
    <cellStyle name="Note 2 4" xfId="453"/>
    <cellStyle name="Note 2 4 2" xfId="454"/>
    <cellStyle name="Note 2 5" xfId="455"/>
    <cellStyle name="Note 2 5 2" xfId="456"/>
    <cellStyle name="Note 2 6" xfId="457"/>
    <cellStyle name="Note 2 6 2" xfId="458"/>
    <cellStyle name="Note 2 7" xfId="459"/>
    <cellStyle name="Note 2 7 2" xfId="460"/>
    <cellStyle name="Note 2 8" xfId="461"/>
    <cellStyle name="Note 2 8 2" xfId="462"/>
    <cellStyle name="Note 2 9" xfId="463"/>
    <cellStyle name="Note 2 9 2" xfId="464"/>
    <cellStyle name="Note 3" xfId="465"/>
    <cellStyle name="Note 3 2" xfId="466"/>
    <cellStyle name="Note 4" xfId="467"/>
    <cellStyle name="Note 4 2" xfId="468"/>
    <cellStyle name="Note 5" xfId="469"/>
    <cellStyle name="Note 5 2" xfId="470"/>
    <cellStyle name="Note 6" xfId="471"/>
    <cellStyle name="Note 6 2" xfId="472"/>
    <cellStyle name="Note 7" xfId="473"/>
    <cellStyle name="Note 7 2" xfId="474"/>
    <cellStyle name="Note 8" xfId="475"/>
    <cellStyle name="Note 8 2" xfId="476"/>
    <cellStyle name="Note 9" xfId="477"/>
    <cellStyle name="Note 9 2" xfId="478"/>
    <cellStyle name="Output" xfId="479"/>
    <cellStyle name="Output 10" xfId="480"/>
    <cellStyle name="Output 11" xfId="481"/>
    <cellStyle name="Output 2" xfId="482"/>
    <cellStyle name="Output 2 2" xfId="483"/>
    <cellStyle name="Output 2 3" xfId="484"/>
    <cellStyle name="Output 2 4" xfId="485"/>
    <cellStyle name="Output 2 5" xfId="486"/>
    <cellStyle name="Output 2 6" xfId="487"/>
    <cellStyle name="Output 2 7" xfId="488"/>
    <cellStyle name="Output 2 8" xfId="489"/>
    <cellStyle name="Output 2 9" xfId="490"/>
    <cellStyle name="Output 3" xfId="491"/>
    <cellStyle name="Output 4" xfId="492"/>
    <cellStyle name="Output 5" xfId="493"/>
    <cellStyle name="Output 6" xfId="494"/>
    <cellStyle name="Output 7" xfId="495"/>
    <cellStyle name="Output 8" xfId="496"/>
    <cellStyle name="Output 9" xfId="497"/>
    <cellStyle name="Percent" xfId="498"/>
    <cellStyle name="Percent 8" xfId="499"/>
    <cellStyle name="Percent 8 2" xfId="500"/>
    <cellStyle name="Title" xfId="501"/>
    <cellStyle name="Title 10" xfId="502"/>
    <cellStyle name="Title 11" xfId="503"/>
    <cellStyle name="Title 2" xfId="504"/>
    <cellStyle name="Title 2 2" xfId="505"/>
    <cellStyle name="Title 2 3" xfId="506"/>
    <cellStyle name="Title 2 4" xfId="507"/>
    <cellStyle name="Title 2 5" xfId="508"/>
    <cellStyle name="Title 2 6" xfId="509"/>
    <cellStyle name="Title 2 7" xfId="510"/>
    <cellStyle name="Title 2 8" xfId="511"/>
    <cellStyle name="Title 2 9" xfId="512"/>
    <cellStyle name="Title 3" xfId="513"/>
    <cellStyle name="Title 4" xfId="514"/>
    <cellStyle name="Title 5" xfId="515"/>
    <cellStyle name="Title 6" xfId="516"/>
    <cellStyle name="Title 7" xfId="517"/>
    <cellStyle name="Title 8" xfId="518"/>
    <cellStyle name="Title 9" xfId="519"/>
    <cellStyle name="Total" xfId="520"/>
    <cellStyle name="Total 10" xfId="521"/>
    <cellStyle name="Total 11" xfId="522"/>
    <cellStyle name="Total 2" xfId="523"/>
    <cellStyle name="Total 2 2" xfId="524"/>
    <cellStyle name="Total 2 3" xfId="525"/>
    <cellStyle name="Total 2 4" xfId="526"/>
    <cellStyle name="Total 2 5" xfId="527"/>
    <cellStyle name="Total 2 6" xfId="528"/>
    <cellStyle name="Total 2 7" xfId="529"/>
    <cellStyle name="Total 2 8" xfId="530"/>
    <cellStyle name="Total 2 9" xfId="531"/>
    <cellStyle name="Total 3" xfId="532"/>
    <cellStyle name="Total 4" xfId="533"/>
    <cellStyle name="Total 5" xfId="534"/>
    <cellStyle name="Total 6" xfId="535"/>
    <cellStyle name="Total 7" xfId="536"/>
    <cellStyle name="Total 8" xfId="537"/>
    <cellStyle name="Total 9" xfId="538"/>
    <cellStyle name="Warning Text" xfId="5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digna.filler\Downloads\Comparative%202022%20and%202021%20FS_Dec%20C_COA_A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arative SFP (2)"/>
      <sheetName val="Comparative SFP"/>
      <sheetName val="Comparative SCI (2)"/>
      <sheetName val="Comparative SCI"/>
      <sheetName val="SCE"/>
      <sheetName val="SCF"/>
      <sheetName val="Detailed_SFP"/>
      <sheetName val="Detailed_SCI"/>
      <sheetName val="PRE TB_2022"/>
      <sheetName val="POST TB_2022"/>
    </sheetNames>
    <sheetDataSet>
      <sheetData sheetId="0">
        <row r="23">
          <cell r="B23" t="str">
            <v>Installment Contracts Receivable - net</v>
          </cell>
          <cell r="F23">
            <v>184926906</v>
          </cell>
        </row>
        <row r="24">
          <cell r="B24" t="str">
            <v>Investment in bonds</v>
          </cell>
          <cell r="F24">
            <v>2349443190.9999995</v>
          </cell>
        </row>
        <row r="25">
          <cell r="B25" t="str">
            <v>Non-current investments</v>
          </cell>
          <cell r="F25">
            <v>21567062</v>
          </cell>
        </row>
        <row r="26">
          <cell r="B26" t="str">
            <v>Advances to Subsidiaries and Associates - net</v>
          </cell>
          <cell r="F26">
            <v>6080407</v>
          </cell>
        </row>
        <row r="27">
          <cell r="B27" t="str">
            <v>Investments in Subsidiaries - net</v>
          </cell>
          <cell r="F27">
            <v>1696481370</v>
          </cell>
        </row>
        <row r="28">
          <cell r="B28" t="str">
            <v>Investments in Real Estate - net</v>
          </cell>
          <cell r="F28">
            <v>1729696193</v>
          </cell>
        </row>
        <row r="29">
          <cell r="B29" t="str">
            <v>Investment Property - net</v>
          </cell>
          <cell r="F29">
            <v>19374979</v>
          </cell>
        </row>
        <row r="30">
          <cell r="B30" t="str">
            <v>Property and Equipment - net</v>
          </cell>
          <cell r="F30">
            <v>33687630</v>
          </cell>
        </row>
        <row r="31">
          <cell r="B31" t="str">
            <v>Other Non-Current Assets - net</v>
          </cell>
          <cell r="F31">
            <v>333093609</v>
          </cell>
        </row>
        <row r="43">
          <cell r="B43" t="str">
            <v>Accounts Payable and Accrued Expenses</v>
          </cell>
          <cell r="F43">
            <v>506211654</v>
          </cell>
        </row>
        <row r="44">
          <cell r="B44" t="str">
            <v>Members' Contributions Payable</v>
          </cell>
          <cell r="F44">
            <v>2295441048</v>
          </cell>
        </row>
        <row r="45">
          <cell r="B45" t="str">
            <v>Estimated liability on earnings</v>
          </cell>
        </row>
        <row r="46">
          <cell r="F46">
            <v>941071664</v>
          </cell>
        </row>
        <row r="48">
          <cell r="F48">
            <v>3742724366</v>
          </cell>
        </row>
        <row r="54">
          <cell r="B54" t="str">
            <v>Deposits and Other Liabilities</v>
          </cell>
          <cell r="F54">
            <v>473923965</v>
          </cell>
        </row>
        <row r="56">
          <cell r="F56">
            <v>473923965</v>
          </cell>
        </row>
        <row r="58">
          <cell r="F58">
            <v>9380094126</v>
          </cell>
        </row>
      </sheetData>
      <sheetData sheetId="1">
        <row r="12">
          <cell r="B12" t="str">
            <v>Cash and Cash Equivalents</v>
          </cell>
          <cell r="E12">
            <v>347329893</v>
          </cell>
        </row>
        <row r="13">
          <cell r="B13" t="str">
            <v>Short-Term Investments</v>
          </cell>
          <cell r="E13">
            <v>856801064.0000002</v>
          </cell>
        </row>
        <row r="14">
          <cell r="B14" t="str">
            <v>Receivables - net</v>
          </cell>
          <cell r="E14">
            <v>781435245</v>
          </cell>
        </row>
        <row r="15">
          <cell r="B15" t="str">
            <v>Investment in bonds</v>
          </cell>
          <cell r="E15">
            <v>1550000000</v>
          </cell>
        </row>
        <row r="16">
          <cell r="B16" t="str">
            <v>Loans receivable</v>
          </cell>
          <cell r="E16">
            <v>847783371</v>
          </cell>
        </row>
        <row r="17">
          <cell r="B17" t="str">
            <v>Real estate inventories - net</v>
          </cell>
          <cell r="E17">
            <v>3530748709</v>
          </cell>
        </row>
        <row r="18">
          <cell r="B18" t="str">
            <v>Other Current Assets</v>
          </cell>
          <cell r="E18">
            <v>20844758</v>
          </cell>
        </row>
      </sheetData>
      <sheetData sheetId="2">
        <row r="12">
          <cell r="B12" t="str">
            <v>Fund Management Operations</v>
          </cell>
          <cell r="F12">
            <v>178107739</v>
          </cell>
        </row>
        <row r="13">
          <cell r="B13" t="str">
            <v>Real Estate Rentals</v>
          </cell>
          <cell r="F13">
            <v>132581494</v>
          </cell>
        </row>
        <row r="14">
          <cell r="B14" t="str">
            <v>Lending Operations</v>
          </cell>
          <cell r="F14">
            <v>18593259</v>
          </cell>
        </row>
        <row r="15">
          <cell r="B15" t="str">
            <v>Real Estate Operations</v>
          </cell>
          <cell r="F15">
            <v>61238143</v>
          </cell>
        </row>
        <row r="16">
          <cell r="B16" t="str">
            <v>Equity Holdings in Subsidiaries and Associates</v>
          </cell>
          <cell r="F16">
            <v>-37833799</v>
          </cell>
        </row>
        <row r="17">
          <cell r="F17">
            <v>352686836</v>
          </cell>
        </row>
        <row r="21">
          <cell r="B21" t="str">
            <v>Taxes and Licenses</v>
          </cell>
          <cell r="F21">
            <v>4988156</v>
          </cell>
        </row>
        <row r="22">
          <cell r="B22" t="str">
            <v>Consultant and Retainer Fees</v>
          </cell>
          <cell r="F22">
            <v>6417420</v>
          </cell>
        </row>
        <row r="23">
          <cell r="B23" t="str">
            <v>Meetings and Conferences</v>
          </cell>
          <cell r="F23">
            <v>1173746</v>
          </cell>
        </row>
        <row r="24">
          <cell r="B24" t="str">
            <v>Evaluation, Legal and Collection</v>
          </cell>
          <cell r="F24">
            <v>523744</v>
          </cell>
        </row>
        <row r="28">
          <cell r="F28">
            <v>13103066</v>
          </cell>
        </row>
        <row r="31">
          <cell r="B31" t="str">
            <v>Salaries and Employee Benefits</v>
          </cell>
          <cell r="F31">
            <v>60310168</v>
          </cell>
        </row>
        <row r="32">
          <cell r="B32" t="str">
            <v>Utilities</v>
          </cell>
          <cell r="F32">
            <v>3363175</v>
          </cell>
        </row>
        <row r="33">
          <cell r="B33" t="str">
            <v>Depreciation and Amortization</v>
          </cell>
          <cell r="F33">
            <v>118399</v>
          </cell>
        </row>
        <row r="34">
          <cell r="B34" t="str">
            <v>Repairs and Maintenance</v>
          </cell>
          <cell r="F34">
            <v>3152427</v>
          </cell>
        </row>
        <row r="35">
          <cell r="B35" t="str">
            <v>Janitorial</v>
          </cell>
          <cell r="F35">
            <v>1869531</v>
          </cell>
        </row>
        <row r="36">
          <cell r="B36" t="str">
            <v>Supplies and Materials</v>
          </cell>
          <cell r="F36">
            <v>2322857</v>
          </cell>
        </row>
        <row r="37">
          <cell r="B37" t="str">
            <v>SSS, Medicare and PAG-IBIG Contributions</v>
          </cell>
          <cell r="F37">
            <v>2759449</v>
          </cell>
        </row>
        <row r="38">
          <cell r="B38" t="str">
            <v>Communication</v>
          </cell>
          <cell r="F38">
            <v>1535790</v>
          </cell>
        </row>
        <row r="39">
          <cell r="B39" t="str">
            <v>Transportation and Travel</v>
          </cell>
          <cell r="F39">
            <v>1030987</v>
          </cell>
        </row>
        <row r="40">
          <cell r="B40" t="str">
            <v>Advertising and Publications</v>
          </cell>
          <cell r="F40">
            <v>62961</v>
          </cell>
        </row>
        <row r="41">
          <cell r="B41" t="str">
            <v>Insurance</v>
          </cell>
          <cell r="F41">
            <v>304550</v>
          </cell>
        </row>
        <row r="42">
          <cell r="B42" t="str">
            <v>Miscellaneous</v>
          </cell>
          <cell r="F42">
            <v>3329238</v>
          </cell>
        </row>
        <row r="43">
          <cell r="F43">
            <v>80159532</v>
          </cell>
        </row>
        <row r="52">
          <cell r="F52">
            <v>-956758</v>
          </cell>
        </row>
      </sheetData>
      <sheetData sheetId="4">
        <row r="7">
          <cell r="I7">
            <v>9380094125.810001</v>
          </cell>
        </row>
        <row r="11">
          <cell r="I11">
            <v>327058379</v>
          </cell>
        </row>
        <row r="12">
          <cell r="I12">
            <v>130168947</v>
          </cell>
        </row>
        <row r="14">
          <cell r="I14">
            <v>9837321451.810001</v>
          </cell>
        </row>
        <row r="16">
          <cell r="I16">
            <v>9048416468.810001</v>
          </cell>
        </row>
        <row r="20">
          <cell r="I20">
            <v>258467480</v>
          </cell>
        </row>
        <row r="21">
          <cell r="I21">
            <v>73210177</v>
          </cell>
        </row>
        <row r="23">
          <cell r="I23">
            <v>9380094125.810001</v>
          </cell>
        </row>
      </sheetData>
      <sheetData sheetId="5">
        <row r="11">
          <cell r="B11" t="str">
            <v>Proceeds from maturities of short-term investments - net</v>
          </cell>
          <cell r="D11">
            <v>140956808</v>
          </cell>
        </row>
        <row r="12">
          <cell r="B12" t="str">
            <v>Collection of Installment Contracts Receivables</v>
          </cell>
          <cell r="D12">
            <v>146002264</v>
          </cell>
        </row>
        <row r="13">
          <cell r="B13" t="str">
            <v>Collection of Rentals</v>
          </cell>
          <cell r="D13">
            <v>110333218</v>
          </cell>
        </row>
        <row r="14">
          <cell r="B14" t="str">
            <v>Collection of Interest on ICRs/STIs/LTIs/Advances</v>
          </cell>
          <cell r="D14">
            <v>199208982</v>
          </cell>
        </row>
        <row r="15">
          <cell r="B15" t="str">
            <v>Collection of deposits from real estate buyers and contractors</v>
          </cell>
          <cell r="D15">
            <v>129075040</v>
          </cell>
        </row>
        <row r="16">
          <cell r="B16" t="str">
            <v>Collection of Loans Receivables</v>
          </cell>
          <cell r="D16">
            <v>2675748</v>
          </cell>
        </row>
        <row r="17">
          <cell r="B17" t="str">
            <v>Collection of refunds from MERALCO</v>
          </cell>
          <cell r="D17">
            <v>4251577</v>
          </cell>
        </row>
        <row r="18">
          <cell r="B18" t="str">
            <v>Other Collections</v>
          </cell>
          <cell r="D18">
            <v>5350786</v>
          </cell>
        </row>
        <row r="19">
          <cell r="B19" t="str">
            <v>Payment of Salaries, Allowances and Other Benefits</v>
          </cell>
          <cell r="D19">
            <v>-61908953</v>
          </cell>
        </row>
        <row r="20">
          <cell r="B20" t="str">
            <v>Advances for Operating Expenses/Employee Loans</v>
          </cell>
          <cell r="D20">
            <v>-5322581</v>
          </cell>
        </row>
        <row r="22">
          <cell r="B22" t="str">
            <v>Payment of maintenance and other operating expenses</v>
          </cell>
          <cell r="D22">
            <v>-105379432</v>
          </cell>
        </row>
        <row r="23">
          <cell r="B23" t="str">
            <v>Refunds/Others</v>
          </cell>
          <cell r="D23">
            <v>-21460468</v>
          </cell>
        </row>
        <row r="24">
          <cell r="D24">
            <v>543782989</v>
          </cell>
        </row>
        <row r="28">
          <cell r="B28" t="str">
            <v>Proceeds from maturities of long-term investments</v>
          </cell>
          <cell r="D28">
            <v>2099969658</v>
          </cell>
        </row>
        <row r="29">
          <cell r="B29" t="str">
            <v>Collection from disposal of equity shares</v>
          </cell>
          <cell r="D29">
            <v>17132048</v>
          </cell>
        </row>
        <row r="31">
          <cell r="B31" t="str">
            <v>Collection of Advances from RLI</v>
          </cell>
          <cell r="D31">
            <v>0</v>
          </cell>
        </row>
        <row r="32">
          <cell r="B32" t="str">
            <v>Collection of Liquidating Dividend</v>
          </cell>
          <cell r="D32">
            <v>0</v>
          </cell>
        </row>
        <row r="33">
          <cell r="B33" t="str">
            <v>Building Improvement</v>
          </cell>
          <cell r="D33">
            <v>0</v>
          </cell>
        </row>
        <row r="34">
          <cell r="B34" t="str">
            <v>Acquisition of property and equipment</v>
          </cell>
          <cell r="D34">
            <v>-1021889</v>
          </cell>
        </row>
        <row r="35">
          <cell r="B35" t="str">
            <v>Advances to Subsidiaries</v>
          </cell>
          <cell r="D35">
            <v>-217500</v>
          </cell>
        </row>
        <row r="40">
          <cell r="B40" t="str">
            <v>Collection of Members' Contributions</v>
          </cell>
        </row>
        <row r="41">
          <cell r="B41" t="str">
            <v>Refund of Members' Contributions</v>
          </cell>
          <cell r="D41">
            <v>-2189920622</v>
          </cell>
        </row>
        <row r="42">
          <cell r="B42" t="str">
            <v>Payment of interests on Members' Contributions</v>
          </cell>
          <cell r="D42">
            <v>-490715029</v>
          </cell>
        </row>
        <row r="45">
          <cell r="B45" t="str">
            <v>NET INCREASE (DECREASE) IN CASH AND CASH EQUIVALENTS</v>
          </cell>
          <cell r="D45">
            <v>-20990345</v>
          </cell>
        </row>
        <row r="46">
          <cell r="B46" t="str">
            <v>CASH AND CASH EQUIVALENTS AT BEGINNING OF YEAR</v>
          </cell>
          <cell r="D46">
            <v>46126714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3"/>
  <sheetViews>
    <sheetView tabSelected="1" zoomScaleSheetLayoutView="100" workbookViewId="0" topLeftCell="A1">
      <selection activeCell="A1" sqref="A1:D1"/>
    </sheetView>
  </sheetViews>
  <sheetFormatPr defaultColWidth="11.421875" defaultRowHeight="15"/>
  <cols>
    <col min="1" max="1" width="47.7109375" style="188" customWidth="1"/>
    <col min="2" max="2" width="8.28125" style="103" customWidth="1"/>
    <col min="3" max="3" width="18.140625" style="136" bestFit="1" customWidth="1"/>
    <col min="4" max="4" width="17.7109375" style="136" bestFit="1" customWidth="1"/>
    <col min="5" max="16384" width="11.421875" style="188" customWidth="1"/>
  </cols>
  <sheetData>
    <row r="1" spans="1:4" ht="13.5">
      <c r="A1" s="262" t="s">
        <v>0</v>
      </c>
      <c r="B1" s="262"/>
      <c r="C1" s="262"/>
      <c r="D1" s="262"/>
    </row>
    <row r="2" spans="1:4" ht="13.5">
      <c r="A2" s="262" t="s">
        <v>1</v>
      </c>
      <c r="B2" s="262"/>
      <c r="C2" s="262"/>
      <c r="D2" s="262"/>
    </row>
    <row r="3" spans="1:4" ht="13.5">
      <c r="A3" s="263" t="s">
        <v>2</v>
      </c>
      <c r="B3" s="263"/>
      <c r="C3" s="263"/>
      <c r="D3" s="263"/>
    </row>
    <row r="4" spans="1:4" ht="13.5">
      <c r="A4" s="264" t="s">
        <v>3</v>
      </c>
      <c r="B4" s="264"/>
      <c r="C4" s="264"/>
      <c r="D4" s="264"/>
    </row>
    <row r="5" spans="1:4" ht="7.5" customHeight="1">
      <c r="A5" s="71"/>
      <c r="B5" s="79"/>
      <c r="C5" s="110"/>
      <c r="D5" s="110"/>
    </row>
    <row r="6" spans="1:4" ht="12.75" customHeight="1">
      <c r="A6" s="189"/>
      <c r="B6" s="266" t="s">
        <v>4</v>
      </c>
      <c r="C6" s="268">
        <v>2022</v>
      </c>
      <c r="D6" s="268">
        <v>2021</v>
      </c>
    </row>
    <row r="7" spans="1:4" ht="9" customHeight="1">
      <c r="A7" s="190"/>
      <c r="B7" s="267"/>
      <c r="C7" s="269"/>
      <c r="D7" s="269"/>
    </row>
    <row r="8" spans="1:4" ht="7.5" customHeight="1">
      <c r="A8" s="69"/>
      <c r="B8" s="218"/>
      <c r="C8" s="191"/>
      <c r="D8" s="192"/>
    </row>
    <row r="9" spans="1:4" ht="13.5">
      <c r="A9" s="179" t="s">
        <v>5</v>
      </c>
      <c r="B9" s="218"/>
      <c r="C9" s="191"/>
      <c r="D9" s="192"/>
    </row>
    <row r="10" spans="1:4" ht="7.5" customHeight="1">
      <c r="A10" s="179"/>
      <c r="B10" s="218"/>
      <c r="C10" s="191"/>
      <c r="D10" s="192"/>
    </row>
    <row r="11" spans="1:4" ht="13.5">
      <c r="A11" s="179" t="s">
        <v>208</v>
      </c>
      <c r="B11" s="89"/>
      <c r="C11" s="120"/>
      <c r="D11" s="110"/>
    </row>
    <row r="12" spans="1:4" ht="13.5">
      <c r="A12" s="182" t="s">
        <v>212</v>
      </c>
      <c r="B12" s="92">
        <v>4</v>
      </c>
      <c r="C12" s="212">
        <v>347567436</v>
      </c>
      <c r="D12" s="213">
        <v>25386372</v>
      </c>
    </row>
    <row r="13" spans="1:4" ht="13.5">
      <c r="A13" s="182" t="s">
        <v>169</v>
      </c>
      <c r="B13" s="92">
        <v>5</v>
      </c>
      <c r="C13" s="158">
        <v>2406801064</v>
      </c>
      <c r="D13" s="159">
        <v>1980153599.0000002</v>
      </c>
    </row>
    <row r="14" spans="1:4" ht="13.5">
      <c r="A14" s="182" t="s">
        <v>170</v>
      </c>
      <c r="B14" s="92">
        <v>6</v>
      </c>
      <c r="C14" s="158">
        <v>1629218616</v>
      </c>
      <c r="D14" s="194">
        <v>1550937635</v>
      </c>
    </row>
    <row r="15" spans="1:4" ht="13.5">
      <c r="A15" s="182" t="s">
        <v>171</v>
      </c>
      <c r="B15" s="92">
        <v>7</v>
      </c>
      <c r="C15" s="158">
        <v>3530748709</v>
      </c>
      <c r="D15" s="195">
        <v>3651734018</v>
      </c>
    </row>
    <row r="16" spans="1:4" ht="13.5">
      <c r="A16" s="182" t="s">
        <v>172</v>
      </c>
      <c r="B16" s="92">
        <v>8</v>
      </c>
      <c r="C16" s="158">
        <v>20844758</v>
      </c>
      <c r="D16" s="159">
        <v>14429489</v>
      </c>
    </row>
    <row r="17" spans="1:4" ht="13.5">
      <c r="A17" s="196"/>
      <c r="B17" s="219"/>
      <c r="C17" s="198">
        <f>SUM(C12:C16)</f>
        <v>7935180583</v>
      </c>
      <c r="D17" s="199">
        <f>SUM(D12:D16)</f>
        <v>7222641113</v>
      </c>
    </row>
    <row r="18" spans="1:4" ht="7.5" customHeight="1">
      <c r="A18" s="179"/>
      <c r="B18" s="79"/>
      <c r="C18" s="110"/>
      <c r="D18" s="200"/>
    </row>
    <row r="19" spans="1:4" ht="13.5">
      <c r="A19" s="179" t="s">
        <v>209</v>
      </c>
      <c r="B19" s="79"/>
      <c r="C19" s="200"/>
      <c r="D19" s="200"/>
    </row>
    <row r="20" spans="1:4" ht="13.5">
      <c r="A20" s="188" t="s">
        <v>169</v>
      </c>
      <c r="B20" s="92">
        <v>5</v>
      </c>
      <c r="C20" s="158">
        <v>799471339</v>
      </c>
      <c r="D20" s="159">
        <v>2349443190.9999995</v>
      </c>
    </row>
    <row r="21" spans="1:4" ht="13.5">
      <c r="A21" s="182" t="s">
        <v>173</v>
      </c>
      <c r="B21" s="92">
        <v>9</v>
      </c>
      <c r="C21" s="158">
        <v>217730167</v>
      </c>
      <c r="D21" s="159">
        <v>218075188.02000004</v>
      </c>
    </row>
    <row r="22" spans="1:4" ht="13.5">
      <c r="A22" s="182" t="s">
        <v>170</v>
      </c>
      <c r="B22" s="92">
        <v>6</v>
      </c>
      <c r="C22" s="158">
        <v>237134062</v>
      </c>
      <c r="D22" s="159">
        <v>184926906</v>
      </c>
    </row>
    <row r="23" spans="1:4" ht="13.5">
      <c r="A23" s="182" t="s">
        <v>213</v>
      </c>
      <c r="B23" s="92">
        <v>10</v>
      </c>
      <c r="C23" s="158">
        <v>2125622357</v>
      </c>
      <c r="D23" s="159">
        <v>2107793344</v>
      </c>
    </row>
    <row r="24" spans="1:4" ht="13.5">
      <c r="A24" s="182" t="s">
        <v>174</v>
      </c>
      <c r="B24" s="92">
        <v>11</v>
      </c>
      <c r="C24" s="158">
        <v>24347950</v>
      </c>
      <c r="D24" s="159">
        <v>33687630</v>
      </c>
    </row>
    <row r="25" spans="1:4" ht="13.5">
      <c r="A25" s="182" t="s">
        <v>218</v>
      </c>
      <c r="B25" s="92">
        <v>12</v>
      </c>
      <c r="C25" s="158">
        <v>1477799034</v>
      </c>
      <c r="D25" s="159">
        <v>1480322046</v>
      </c>
    </row>
    <row r="26" spans="1:4" ht="15" customHeight="1">
      <c r="A26" s="196"/>
      <c r="B26" s="85"/>
      <c r="C26" s="203">
        <f>SUM(C20:C25)</f>
        <v>4882104909</v>
      </c>
      <c r="D26" s="199">
        <f>SUM(D20:D25)</f>
        <v>6374248305.0199995</v>
      </c>
    </row>
    <row r="27" spans="1:4" ht="11.25" customHeight="1">
      <c r="A27" s="179"/>
      <c r="B27" s="89"/>
      <c r="C27" s="120"/>
      <c r="D27" s="200"/>
    </row>
    <row r="28" spans="1:4" ht="14.25" customHeight="1">
      <c r="A28" s="204" t="s">
        <v>23</v>
      </c>
      <c r="B28" s="220"/>
      <c r="C28" s="206">
        <f>C17+C26</f>
        <v>12817285492</v>
      </c>
      <c r="D28" s="207">
        <f>D17+D26</f>
        <v>13596889418.02</v>
      </c>
    </row>
    <row r="29" spans="1:4" ht="7.5" customHeight="1">
      <c r="A29" s="179"/>
      <c r="B29" s="89"/>
      <c r="C29" s="120"/>
      <c r="D29" s="200"/>
    </row>
    <row r="30" spans="1:4" ht="13.5">
      <c r="A30" s="179" t="s">
        <v>24</v>
      </c>
      <c r="B30" s="218"/>
      <c r="C30" s="191"/>
      <c r="D30" s="192"/>
    </row>
    <row r="31" spans="1:4" ht="7.5" customHeight="1">
      <c r="A31" s="179"/>
      <c r="B31" s="218"/>
      <c r="C31" s="191"/>
      <c r="D31" s="192"/>
    </row>
    <row r="32" spans="1:4" ht="13.5">
      <c r="A32" s="179" t="s">
        <v>25</v>
      </c>
      <c r="B32" s="89"/>
      <c r="C32" s="120"/>
      <c r="D32" s="110"/>
    </row>
    <row r="33" spans="1:4" ht="13.5">
      <c r="A33" s="182" t="s">
        <v>175</v>
      </c>
      <c r="B33" s="92">
        <v>13</v>
      </c>
      <c r="C33" s="158">
        <v>1703326416</v>
      </c>
      <c r="D33" s="159">
        <v>2801949416</v>
      </c>
    </row>
    <row r="34" spans="1:4" ht="13.5">
      <c r="A34" s="182" t="s">
        <v>176</v>
      </c>
      <c r="B34" s="92">
        <v>14</v>
      </c>
      <c r="C34" s="158">
        <v>785430616</v>
      </c>
      <c r="D34" s="159">
        <v>941071664</v>
      </c>
    </row>
    <row r="35" spans="1:4" ht="13.5">
      <c r="A35" s="196"/>
      <c r="B35" s="85"/>
      <c r="C35" s="198">
        <f>SUM(C33:C34)</f>
        <v>2488757032</v>
      </c>
      <c r="D35" s="214">
        <f>SUM(D33:D34)</f>
        <v>3743021080</v>
      </c>
    </row>
    <row r="36" spans="1:4" ht="7.5" customHeight="1">
      <c r="A36" s="179"/>
      <c r="B36" s="89"/>
      <c r="C36" s="120"/>
      <c r="D36" s="200"/>
    </row>
    <row r="37" spans="1:4" ht="13.5">
      <c r="A37" s="179" t="s">
        <v>30</v>
      </c>
      <c r="B37" s="89"/>
      <c r="C37" s="222"/>
      <c r="D37" s="200"/>
    </row>
    <row r="38" spans="1:4" ht="13.5">
      <c r="A38" s="182" t="s">
        <v>175</v>
      </c>
      <c r="B38" s="92">
        <v>13</v>
      </c>
      <c r="C38" s="158">
        <v>483113263</v>
      </c>
      <c r="D38" s="138">
        <v>473923965</v>
      </c>
    </row>
    <row r="39" spans="1:4" ht="13.5">
      <c r="A39" s="196"/>
      <c r="B39" s="85"/>
      <c r="C39" s="203">
        <f>SUM(C38:C38)</f>
        <v>483113263</v>
      </c>
      <c r="D39" s="199">
        <f>SUM(D38:D38)</f>
        <v>473923965</v>
      </c>
    </row>
    <row r="40" spans="1:4" ht="16.5" customHeight="1">
      <c r="A40" s="196" t="s">
        <v>32</v>
      </c>
      <c r="B40" s="85"/>
      <c r="C40" s="203">
        <f>C35+C39</f>
        <v>2971870295</v>
      </c>
      <c r="D40" s="199">
        <f>D35+D39</f>
        <v>4216945045</v>
      </c>
    </row>
    <row r="41" spans="1:4" ht="12.75" customHeight="1">
      <c r="A41" s="179"/>
      <c r="B41" s="89"/>
      <c r="C41" s="120"/>
      <c r="D41" s="200"/>
    </row>
    <row r="42" spans="1:4" ht="13.5">
      <c r="A42" s="209" t="s">
        <v>33</v>
      </c>
      <c r="B42" s="94">
        <v>15</v>
      </c>
      <c r="C42" s="174">
        <f>C_SCE!H16</f>
        <v>9845415197.100002</v>
      </c>
      <c r="D42" s="175">
        <f>C_SCE!H25</f>
        <v>9379944373.100002</v>
      </c>
    </row>
    <row r="43" spans="1:4" ht="7.5" customHeight="1">
      <c r="A43" s="179"/>
      <c r="B43" s="89"/>
      <c r="C43" s="120"/>
      <c r="D43" s="110"/>
    </row>
    <row r="44" spans="1:4" ht="13.5">
      <c r="A44" s="204" t="s">
        <v>34</v>
      </c>
      <c r="B44" s="99"/>
      <c r="C44" s="206">
        <f>C40+C42</f>
        <v>12817285492.100002</v>
      </c>
      <c r="D44" s="207">
        <f>D40+D42</f>
        <v>13596889418.100002</v>
      </c>
    </row>
    <row r="45" spans="1:4" ht="7.5" customHeight="1">
      <c r="A45" s="77"/>
      <c r="B45" s="89"/>
      <c r="C45" s="120"/>
      <c r="D45" s="200"/>
    </row>
    <row r="46" spans="1:4" s="103" customFormat="1" ht="13.5">
      <c r="A46" s="265" t="s">
        <v>220</v>
      </c>
      <c r="B46" s="265"/>
      <c r="C46" s="265"/>
      <c r="D46" s="265"/>
    </row>
    <row r="47" spans="3:4" ht="13.5">
      <c r="C47" s="147"/>
      <c r="D47" s="147"/>
    </row>
    <row r="49" spans="3:4" ht="13.5">
      <c r="C49" s="147"/>
      <c r="D49" s="147"/>
    </row>
    <row r="52" ht="14.25">
      <c r="C52" s="68"/>
    </row>
    <row r="212" spans="6:7" ht="13.5">
      <c r="F212" s="7"/>
      <c r="G212" s="43"/>
    </row>
    <row r="213" spans="6:7" ht="13.5">
      <c r="F213" s="6">
        <v>194220</v>
      </c>
      <c r="G213" s="13">
        <v>118399</v>
      </c>
    </row>
  </sheetData>
  <sheetProtection password="DA96" sheet="1" objects="1" scenarios="1" selectLockedCells="1" selectUnlockedCells="1"/>
  <mergeCells count="8">
    <mergeCell ref="A1:D1"/>
    <mergeCell ref="A2:D2"/>
    <mergeCell ref="A3:D3"/>
    <mergeCell ref="A4:D4"/>
    <mergeCell ref="A46:D46"/>
    <mergeCell ref="B6:B7"/>
    <mergeCell ref="C6:C7"/>
    <mergeCell ref="D6:D7"/>
  </mergeCells>
  <printOptions/>
  <pageMargins left="1.4566929133858268" right="0.7874015748031497" top="0.984251968503937" bottom="0.984251968503937" header="0.31496062992125984" footer="0.7874015748031497"/>
  <pageSetup firstPageNumber="6" useFirstPageNumber="1" horizontalDpi="600" verticalDpi="600" orientation="portrait" scale="85" r:id="rId1"/>
  <headerFooter scaleWithDoc="0">
    <oddFooter>&amp;R&amp;"Arial,Regular"&amp;10 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F4:H16"/>
  <sheetViews>
    <sheetView workbookViewId="0" topLeftCell="A1">
      <selection activeCell="H21" sqref="H21"/>
    </sheetView>
  </sheetViews>
  <sheetFormatPr defaultColWidth="9.140625" defaultRowHeight="15"/>
  <cols>
    <col min="1" max="5" width="8.7109375" style="0" customWidth="1"/>
    <col min="6" max="6" width="65.421875" style="0" customWidth="1"/>
    <col min="7" max="8" width="43.421875" style="0" customWidth="1"/>
  </cols>
  <sheetData>
    <row r="4" spans="6:8" ht="14.25">
      <c r="F4" s="54"/>
      <c r="G4" s="55">
        <v>2021</v>
      </c>
      <c r="H4" s="56">
        <v>2020</v>
      </c>
    </row>
    <row r="5" spans="6:8" ht="14.25">
      <c r="F5" s="57" t="s">
        <v>128</v>
      </c>
      <c r="G5" s="6">
        <v>5894093</v>
      </c>
      <c r="H5" s="13">
        <v>5894093</v>
      </c>
    </row>
    <row r="6" spans="6:8" ht="14.25">
      <c r="F6" s="23" t="s">
        <v>129</v>
      </c>
      <c r="G6" s="6">
        <v>1768762</v>
      </c>
      <c r="H6" s="13">
        <v>1768762</v>
      </c>
    </row>
    <row r="7" spans="6:8" ht="14.25">
      <c r="F7" s="57" t="s">
        <v>130</v>
      </c>
      <c r="G7" s="6">
        <v>487520</v>
      </c>
      <c r="H7" s="13">
        <v>217520</v>
      </c>
    </row>
    <row r="8" spans="6:8" ht="14.25">
      <c r="F8" s="58" t="s">
        <v>131</v>
      </c>
      <c r="G8" s="49">
        <v>659520</v>
      </c>
      <c r="H8" s="50">
        <v>659520</v>
      </c>
    </row>
    <row r="9" spans="6:8" ht="14.25">
      <c r="F9" s="57"/>
      <c r="G9" s="6">
        <f>SUM(G5:G8)</f>
        <v>8809895</v>
      </c>
      <c r="H9" s="13">
        <f>SUM(H5:H8)</f>
        <v>8539895</v>
      </c>
    </row>
    <row r="10" spans="6:8" ht="14.25">
      <c r="F10" s="58" t="s">
        <v>132</v>
      </c>
      <c r="G10" s="49">
        <v>-8322374.8</v>
      </c>
      <c r="H10" s="50">
        <v>-8322374.8</v>
      </c>
    </row>
    <row r="11" spans="6:8" ht="14.25">
      <c r="F11" s="59"/>
      <c r="G11" s="52">
        <f>G9+G10</f>
        <v>487520.2000000002</v>
      </c>
      <c r="H11" s="53">
        <f>H9+H10</f>
        <v>217520.2000000002</v>
      </c>
    </row>
    <row r="12" ht="14.25">
      <c r="G12" s="16">
        <f>G9+G10</f>
        <v>487520.2000000002</v>
      </c>
    </row>
    <row r="15" spans="7:8" ht="14.25">
      <c r="G15" s="47">
        <v>8093745.2</v>
      </c>
      <c r="H15" s="47">
        <v>8093745.2</v>
      </c>
    </row>
    <row r="16" spans="7:8" ht="14.25">
      <c r="G16" s="60"/>
      <c r="H16" s="60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B2:K7"/>
  <sheetViews>
    <sheetView workbookViewId="0" topLeftCell="A1">
      <selection activeCell="I15" sqref="I15"/>
    </sheetView>
  </sheetViews>
  <sheetFormatPr defaultColWidth="9.140625" defaultRowHeight="15"/>
  <cols>
    <col min="1" max="1" width="8.7109375" style="0" customWidth="1"/>
    <col min="2" max="2" width="43.421875" style="0" bestFit="1" customWidth="1"/>
    <col min="3" max="4" width="14.28125" style="0" bestFit="1" customWidth="1"/>
    <col min="5" max="5" width="8.7109375" style="0" customWidth="1"/>
    <col min="6" max="7" width="15.28125" style="0" bestFit="1" customWidth="1"/>
    <col min="8" max="8" width="8.7109375" style="0" customWidth="1"/>
    <col min="9" max="9" width="43.421875" style="0" bestFit="1" customWidth="1"/>
    <col min="10" max="11" width="14.28125" style="0" bestFit="1" customWidth="1"/>
  </cols>
  <sheetData>
    <row r="2" ht="14.25">
      <c r="I2" t="s">
        <v>133</v>
      </c>
    </row>
    <row r="3" spans="2:11" ht="14.25">
      <c r="B3" s="39"/>
      <c r="C3" s="40">
        <v>2021</v>
      </c>
      <c r="D3" s="41">
        <v>2020</v>
      </c>
      <c r="F3" s="40">
        <v>2021</v>
      </c>
      <c r="G3" s="41">
        <v>2020</v>
      </c>
      <c r="I3" s="39"/>
      <c r="J3" s="40">
        <v>2021</v>
      </c>
      <c r="K3" s="41">
        <v>2020</v>
      </c>
    </row>
    <row r="4" spans="2:11" ht="14.25">
      <c r="B4" s="42" t="s">
        <v>134</v>
      </c>
      <c r="C4" s="6">
        <v>1771255737</v>
      </c>
      <c r="D4" s="13">
        <v>1771613029</v>
      </c>
      <c r="F4" s="47">
        <v>358722172</v>
      </c>
      <c r="G4" s="47">
        <v>358722172</v>
      </c>
      <c r="I4" s="42" t="s">
        <v>134</v>
      </c>
      <c r="J4" s="6">
        <f>C4+F4</f>
        <v>2129977909</v>
      </c>
      <c r="K4" s="13">
        <f>D4+G4</f>
        <v>2130335201</v>
      </c>
    </row>
    <row r="5" spans="2:11" ht="14.25">
      <c r="B5" s="5" t="s">
        <v>135</v>
      </c>
      <c r="C5" s="7"/>
      <c r="D5" s="43" t="s">
        <v>136</v>
      </c>
      <c r="I5" s="5" t="s">
        <v>135</v>
      </c>
      <c r="J5" s="7"/>
      <c r="K5" s="43" t="s">
        <v>136</v>
      </c>
    </row>
    <row r="6" spans="2:11" ht="14.25">
      <c r="B6" s="48" t="s">
        <v>137</v>
      </c>
      <c r="C6" s="49">
        <v>-41559544</v>
      </c>
      <c r="D6" s="50">
        <v>-41559544</v>
      </c>
      <c r="I6" s="48" t="s">
        <v>137</v>
      </c>
      <c r="J6" s="49">
        <v>-41559544</v>
      </c>
      <c r="K6" s="50">
        <v>-41559544</v>
      </c>
    </row>
    <row r="7" spans="2:11" ht="14.25">
      <c r="B7" s="51"/>
      <c r="C7" s="52">
        <v>1729696193</v>
      </c>
      <c r="D7" s="53">
        <v>1730053485</v>
      </c>
      <c r="I7" s="51"/>
      <c r="J7" s="52">
        <f>SUM(J4:J6)</f>
        <v>2088418365</v>
      </c>
      <c r="K7" s="53">
        <f>SUM(K4:K6)</f>
        <v>2088775657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D4:F17"/>
  <sheetViews>
    <sheetView workbookViewId="0" topLeftCell="A1">
      <selection activeCell="T21" sqref="T21"/>
    </sheetView>
  </sheetViews>
  <sheetFormatPr defaultColWidth="9.140625" defaultRowHeight="15"/>
  <cols>
    <col min="1" max="3" width="8.7109375" style="0" customWidth="1"/>
    <col min="4" max="4" width="29.140625" style="0" bestFit="1" customWidth="1"/>
    <col min="5" max="6" width="12.421875" style="0" bestFit="1" customWidth="1"/>
  </cols>
  <sheetData>
    <row r="4" spans="4:6" ht="14.25">
      <c r="D4" s="39"/>
      <c r="E4" s="40">
        <v>2021</v>
      </c>
      <c r="F4" s="41">
        <v>2020</v>
      </c>
    </row>
    <row r="5" spans="4:6" ht="14.25">
      <c r="D5" s="42"/>
      <c r="E5" s="7"/>
      <c r="F5" s="43"/>
    </row>
    <row r="6" spans="4:6" ht="14.25">
      <c r="D6" s="42" t="s">
        <v>138</v>
      </c>
      <c r="E6" s="6">
        <v>28721954</v>
      </c>
      <c r="F6" s="13">
        <v>29195583</v>
      </c>
    </row>
    <row r="7" spans="4:6" ht="14.25">
      <c r="D7" s="42" t="s">
        <v>139</v>
      </c>
      <c r="E7" s="6">
        <v>179537007</v>
      </c>
      <c r="F7" s="13">
        <v>354141732</v>
      </c>
    </row>
    <row r="8" spans="4:6" ht="14.25">
      <c r="D8" s="42" t="s">
        <v>140</v>
      </c>
      <c r="E8" s="6">
        <v>78162197</v>
      </c>
      <c r="F8" s="13">
        <v>79559748</v>
      </c>
    </row>
    <row r="9" spans="4:6" ht="14.25">
      <c r="D9" s="42" t="s">
        <v>141</v>
      </c>
      <c r="E9" s="6">
        <v>27646712</v>
      </c>
      <c r="F9" s="13">
        <v>33286046</v>
      </c>
    </row>
    <row r="10" spans="4:6" ht="27">
      <c r="D10" s="42" t="s">
        <v>142</v>
      </c>
      <c r="E10" s="6">
        <v>24425106</v>
      </c>
      <c r="F10" s="13">
        <v>25707342</v>
      </c>
    </row>
    <row r="11" spans="4:6" ht="14.25">
      <c r="D11" s="42" t="s">
        <v>143</v>
      </c>
      <c r="E11" s="6">
        <v>22196588</v>
      </c>
      <c r="F11" s="13">
        <v>26502802</v>
      </c>
    </row>
    <row r="12" spans="4:6" ht="14.25">
      <c r="D12" s="42" t="s">
        <v>144</v>
      </c>
      <c r="E12" s="6">
        <v>21018751</v>
      </c>
      <c r="F12" s="13">
        <v>21588387</v>
      </c>
    </row>
    <row r="13" spans="4:6" ht="14.25">
      <c r="D13" s="42" t="s">
        <v>145</v>
      </c>
      <c r="E13" s="6">
        <v>17760839</v>
      </c>
      <c r="F13" s="13">
        <v>17717942</v>
      </c>
    </row>
    <row r="14" spans="4:6" ht="14.25">
      <c r="D14" s="42" t="s">
        <v>146</v>
      </c>
      <c r="E14" s="6">
        <v>94146660</v>
      </c>
      <c r="F14" s="13">
        <v>94146660</v>
      </c>
    </row>
    <row r="15" spans="4:6" ht="14.25">
      <c r="D15" s="42" t="s">
        <v>147</v>
      </c>
      <c r="E15" s="6">
        <v>12595840</v>
      </c>
      <c r="F15" s="13">
        <v>12852955</v>
      </c>
    </row>
    <row r="16" spans="4:6" ht="27">
      <c r="D16" s="42" t="s">
        <v>148</v>
      </c>
      <c r="E16" s="6">
        <v>296714</v>
      </c>
      <c r="F16" s="13">
        <v>109714</v>
      </c>
    </row>
    <row r="17" spans="4:6" ht="14.25">
      <c r="D17" s="44"/>
      <c r="E17" s="45">
        <f>SUM(E6:E16)</f>
        <v>506508368</v>
      </c>
      <c r="F17" s="46">
        <f>SUM(F6:F16)</f>
        <v>694808911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D3:F31"/>
  <sheetViews>
    <sheetView workbookViewId="0" topLeftCell="A7">
      <selection activeCell="E31" sqref="E31"/>
    </sheetView>
  </sheetViews>
  <sheetFormatPr defaultColWidth="9.140625" defaultRowHeight="15"/>
  <cols>
    <col min="1" max="3" width="8.7109375" style="0" customWidth="1"/>
    <col min="4" max="4" width="52.28125" style="0" customWidth="1"/>
    <col min="5" max="5" width="15.421875" style="0" bestFit="1" customWidth="1"/>
    <col min="6" max="6" width="14.00390625" style="0" bestFit="1" customWidth="1"/>
  </cols>
  <sheetData>
    <row r="3" spans="4:6" ht="14.25">
      <c r="D3" s="20"/>
      <c r="E3" s="2">
        <v>2021</v>
      </c>
      <c r="F3" s="12">
        <v>2020</v>
      </c>
    </row>
    <row r="4" spans="4:6" ht="14.25">
      <c r="D4" s="21"/>
      <c r="E4" s="286"/>
      <c r="F4" s="286"/>
    </row>
    <row r="5" spans="4:6" ht="14.25">
      <c r="D5" s="21" t="s">
        <v>40</v>
      </c>
      <c r="E5" s="287"/>
      <c r="F5" s="287"/>
    </row>
    <row r="6" spans="4:6" ht="14.25">
      <c r="D6" s="23" t="s">
        <v>149</v>
      </c>
      <c r="E6" s="6">
        <v>28105446</v>
      </c>
      <c r="F6" s="24">
        <v>73739335</v>
      </c>
    </row>
    <row r="7" spans="4:6" ht="14.25">
      <c r="D7" s="23" t="s">
        <v>150</v>
      </c>
      <c r="E7" s="6">
        <v>148834176</v>
      </c>
      <c r="F7" s="24">
        <v>203528833</v>
      </c>
    </row>
    <row r="8" spans="4:6" ht="14.25">
      <c r="D8" s="23" t="s">
        <v>151</v>
      </c>
      <c r="E8" s="6">
        <v>312345</v>
      </c>
      <c r="F8" s="25">
        <v>101037</v>
      </c>
    </row>
    <row r="9" spans="4:6" ht="14.25">
      <c r="D9" s="26" t="s">
        <v>152</v>
      </c>
      <c r="E9" s="27">
        <v>855772</v>
      </c>
      <c r="F9" s="28">
        <v>0</v>
      </c>
    </row>
    <row r="10" spans="4:6" ht="14.25">
      <c r="D10" s="29"/>
      <c r="E10" s="27">
        <v>178107739</v>
      </c>
      <c r="F10" s="30">
        <v>279369205</v>
      </c>
    </row>
    <row r="11" spans="4:6" ht="14.25">
      <c r="D11" s="21" t="s">
        <v>41</v>
      </c>
      <c r="E11" s="7"/>
      <c r="F11" s="22"/>
    </row>
    <row r="12" spans="4:6" ht="14.25">
      <c r="D12" s="23" t="s">
        <v>153</v>
      </c>
      <c r="E12" s="6">
        <v>124999674</v>
      </c>
      <c r="F12" s="24">
        <v>123628365</v>
      </c>
    </row>
    <row r="13" spans="4:6" ht="14.25">
      <c r="D13" s="26" t="s">
        <v>154</v>
      </c>
      <c r="E13" s="27">
        <v>7581820</v>
      </c>
      <c r="F13" s="31">
        <v>8035822</v>
      </c>
    </row>
    <row r="14" spans="4:6" ht="14.25">
      <c r="D14" s="29"/>
      <c r="E14" s="27">
        <v>132581494</v>
      </c>
      <c r="F14" s="30">
        <v>131664187</v>
      </c>
    </row>
    <row r="15" spans="4:6" ht="14.25">
      <c r="D15" s="21" t="s">
        <v>42</v>
      </c>
      <c r="E15" s="7"/>
      <c r="F15" s="22"/>
    </row>
    <row r="16" spans="4:6" ht="14.25">
      <c r="D16" s="23" t="s">
        <v>155</v>
      </c>
      <c r="E16" s="6">
        <v>14411908</v>
      </c>
      <c r="F16" s="32">
        <v>28887417</v>
      </c>
    </row>
    <row r="17" spans="4:6" ht="14.25">
      <c r="D17" s="23" t="s">
        <v>156</v>
      </c>
      <c r="E17" s="7">
        <v>0</v>
      </c>
      <c r="F17" s="13">
        <v>60730</v>
      </c>
    </row>
    <row r="18" spans="4:6" ht="14.25">
      <c r="D18" s="23" t="s">
        <v>157</v>
      </c>
      <c r="E18" s="7">
        <v>0</v>
      </c>
      <c r="F18" s="13">
        <v>6906576</v>
      </c>
    </row>
    <row r="19" spans="4:6" ht="14.25">
      <c r="D19" s="23" t="s">
        <v>158</v>
      </c>
      <c r="E19" s="6">
        <v>300293</v>
      </c>
      <c r="F19" s="13">
        <v>386345</v>
      </c>
    </row>
    <row r="20" spans="4:6" ht="14.25">
      <c r="D20" s="23" t="s">
        <v>159</v>
      </c>
      <c r="E20" s="6">
        <v>77000</v>
      </c>
      <c r="F20" s="25">
        <v>24955</v>
      </c>
    </row>
    <row r="21" spans="4:6" ht="14.25">
      <c r="D21" s="26" t="s">
        <v>160</v>
      </c>
      <c r="E21" s="27">
        <v>3804058</v>
      </c>
      <c r="F21" s="33">
        <v>15066232</v>
      </c>
    </row>
    <row r="22" spans="4:6" ht="14.25">
      <c r="D22" s="29"/>
      <c r="E22" s="27">
        <v>18593259</v>
      </c>
      <c r="F22" s="33">
        <v>51332255</v>
      </c>
    </row>
    <row r="23" spans="4:6" ht="14.25">
      <c r="D23" s="21" t="s">
        <v>43</v>
      </c>
      <c r="E23" s="7"/>
      <c r="F23" s="22"/>
    </row>
    <row r="24" spans="4:6" ht="14.25">
      <c r="D24" s="23" t="s">
        <v>161</v>
      </c>
      <c r="E24" s="6">
        <v>52629902</v>
      </c>
      <c r="F24" s="34">
        <v>-33314733</v>
      </c>
    </row>
    <row r="25" spans="4:6" ht="14.25">
      <c r="D25" s="23" t="s">
        <v>162</v>
      </c>
      <c r="E25" s="6">
        <v>4434418</v>
      </c>
      <c r="F25" s="13">
        <v>13093494</v>
      </c>
    </row>
    <row r="26" spans="4:6" ht="14.25">
      <c r="D26" s="26" t="s">
        <v>160</v>
      </c>
      <c r="E26" s="27">
        <v>3863823</v>
      </c>
      <c r="F26" s="33">
        <v>3403172</v>
      </c>
    </row>
    <row r="27" spans="4:6" ht="14.25">
      <c r="D27" s="29"/>
      <c r="E27" s="27">
        <v>61238143</v>
      </c>
      <c r="F27" s="35">
        <v>-16818067</v>
      </c>
    </row>
    <row r="28" spans="4:6" ht="14.25">
      <c r="D28" s="36" t="s">
        <v>44</v>
      </c>
      <c r="E28" s="27">
        <v>-37344878</v>
      </c>
      <c r="F28" s="31">
        <v>147249115</v>
      </c>
    </row>
    <row r="29" spans="4:6" ht="14.25">
      <c r="D29" s="37"/>
      <c r="E29" s="11">
        <v>352686836</v>
      </c>
      <c r="F29" s="38">
        <v>592796695</v>
      </c>
    </row>
    <row r="31" spans="5:6" ht="14.25">
      <c r="E31" s="16">
        <f>+E10+E14+E22+E27+E28</f>
        <v>353175757</v>
      </c>
      <c r="F31" s="16">
        <f>+F10+F14+F22+F27+F28</f>
        <v>592796695</v>
      </c>
    </row>
  </sheetData>
  <sheetProtection/>
  <mergeCells count="2">
    <mergeCell ref="E4:E5"/>
    <mergeCell ref="F4:F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G4:O11"/>
  <sheetViews>
    <sheetView workbookViewId="0" topLeftCell="A1">
      <selection activeCell="O6" sqref="O6"/>
    </sheetView>
  </sheetViews>
  <sheetFormatPr defaultColWidth="9.140625" defaultRowHeight="15"/>
  <cols>
    <col min="1" max="6" width="8.7109375" style="0" customWidth="1"/>
    <col min="7" max="7" width="27.7109375" style="0" customWidth="1"/>
    <col min="8" max="9" width="11.28125" style="0" bestFit="1" customWidth="1"/>
    <col min="10" max="13" width="8.7109375" style="0" customWidth="1"/>
    <col min="14" max="15" width="11.28125" style="0" bestFit="1" customWidth="1"/>
  </cols>
  <sheetData>
    <row r="4" spans="7:15" ht="14.25">
      <c r="G4" s="1"/>
      <c r="H4" s="2">
        <v>2021</v>
      </c>
      <c r="I4" s="12">
        <v>2020</v>
      </c>
      <c r="K4" s="2">
        <v>2021</v>
      </c>
      <c r="L4" s="12">
        <v>2020</v>
      </c>
      <c r="N4" s="2">
        <v>2021</v>
      </c>
      <c r="O4" s="12">
        <v>2020</v>
      </c>
    </row>
    <row r="5" spans="7:9" ht="14.25">
      <c r="G5" s="3" t="s">
        <v>163</v>
      </c>
      <c r="H5" s="4"/>
      <c r="I5" s="4"/>
    </row>
    <row r="6" spans="7:15" ht="14.25">
      <c r="G6" s="5" t="s">
        <v>164</v>
      </c>
      <c r="H6" s="6">
        <v>24014211</v>
      </c>
      <c r="I6" s="13">
        <v>21614781</v>
      </c>
      <c r="K6" s="14">
        <v>285500</v>
      </c>
      <c r="L6" s="15">
        <v>285000</v>
      </c>
      <c r="N6" s="16">
        <f aca="true" t="shared" si="0" ref="N6:O8">H6+K6</f>
        <v>24299711</v>
      </c>
      <c r="O6" s="16">
        <f t="shared" si="0"/>
        <v>21899781</v>
      </c>
    </row>
    <row r="7" spans="7:15" ht="14.25">
      <c r="G7" s="5" t="s">
        <v>165</v>
      </c>
      <c r="H7" s="6">
        <v>13447486</v>
      </c>
      <c r="I7" s="13">
        <v>7445817</v>
      </c>
      <c r="N7" s="16">
        <f t="shared" si="0"/>
        <v>13447486</v>
      </c>
      <c r="O7" s="16">
        <f t="shared" si="0"/>
        <v>7445817</v>
      </c>
    </row>
    <row r="8" spans="7:15" ht="14.25">
      <c r="G8" s="5" t="s">
        <v>166</v>
      </c>
      <c r="H8" s="6">
        <v>2454036</v>
      </c>
      <c r="I8" s="13">
        <v>27937</v>
      </c>
      <c r="N8" s="16">
        <f t="shared" si="0"/>
        <v>2454036</v>
      </c>
      <c r="O8" s="16">
        <f t="shared" si="0"/>
        <v>27937</v>
      </c>
    </row>
    <row r="9" spans="7:9" ht="14.25">
      <c r="G9" s="3" t="s">
        <v>167</v>
      </c>
      <c r="H9" s="7"/>
      <c r="I9" s="17"/>
    </row>
    <row r="10" spans="7:15" ht="14.25">
      <c r="G10" s="8" t="s">
        <v>168</v>
      </c>
      <c r="H10" s="9">
        <v>500</v>
      </c>
      <c r="I10" s="18">
        <v>500</v>
      </c>
      <c r="N10" s="16">
        <f>H10+K10</f>
        <v>500</v>
      </c>
      <c r="O10" s="16">
        <f>I10+L10</f>
        <v>500</v>
      </c>
    </row>
    <row r="11" spans="7:15" ht="14.25">
      <c r="G11" s="10"/>
      <c r="H11" s="11">
        <v>39916233</v>
      </c>
      <c r="I11" s="19">
        <v>29089035</v>
      </c>
      <c r="N11" s="19">
        <f>SUM(N6:N10)</f>
        <v>40201733</v>
      </c>
      <c r="O11" s="19">
        <f>SUM(O6:O10)</f>
        <v>29374035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zoomScaleSheetLayoutView="90" workbookViewId="0" topLeftCell="A1">
      <selection activeCell="A1" sqref="A1:G1"/>
    </sheetView>
  </sheetViews>
  <sheetFormatPr defaultColWidth="11.421875" defaultRowHeight="15"/>
  <cols>
    <col min="1" max="1" width="2.7109375" style="71" customWidth="1"/>
    <col min="2" max="2" width="3.140625" style="71" customWidth="1"/>
    <col min="3" max="3" width="58.421875" style="71" customWidth="1"/>
    <col min="4" max="4" width="5.7109375" style="79" bestFit="1" customWidth="1"/>
    <col min="5" max="5" width="17.28125" style="71" customWidth="1"/>
    <col min="6" max="6" width="16.140625" style="71" customWidth="1"/>
    <col min="7" max="7" width="14.28125" style="71" hidden="1" customWidth="1"/>
    <col min="8" max="16384" width="11.421875" style="71" customWidth="1"/>
  </cols>
  <sheetData>
    <row r="1" spans="1:7" ht="13.5">
      <c r="A1" s="262" t="s">
        <v>0</v>
      </c>
      <c r="B1" s="262"/>
      <c r="C1" s="262"/>
      <c r="D1" s="262"/>
      <c r="E1" s="262"/>
      <c r="F1" s="262"/>
      <c r="G1" s="262"/>
    </row>
    <row r="2" spans="1:7" ht="13.5">
      <c r="A2" s="262" t="s">
        <v>36</v>
      </c>
      <c r="B2" s="262"/>
      <c r="C2" s="262"/>
      <c r="D2" s="262"/>
      <c r="E2" s="262"/>
      <c r="F2" s="262"/>
      <c r="G2" s="262"/>
    </row>
    <row r="3" spans="1:7" ht="13.5">
      <c r="A3" s="270" t="s">
        <v>37</v>
      </c>
      <c r="B3" s="262"/>
      <c r="C3" s="262"/>
      <c r="D3" s="262"/>
      <c r="E3" s="262"/>
      <c r="F3" s="262"/>
      <c r="G3" s="262"/>
    </row>
    <row r="4" spans="1:7" ht="13.5">
      <c r="A4" s="264" t="s">
        <v>3</v>
      </c>
      <c r="B4" s="264"/>
      <c r="C4" s="264"/>
      <c r="D4" s="264"/>
      <c r="E4" s="264"/>
      <c r="F4" s="264"/>
      <c r="G4" s="264"/>
    </row>
    <row r="5" ht="11.25" customHeight="1"/>
    <row r="6" spans="1:7" ht="18" customHeight="1">
      <c r="A6" s="153"/>
      <c r="B6" s="153"/>
      <c r="C6" s="153"/>
      <c r="D6" s="266" t="s">
        <v>4</v>
      </c>
      <c r="E6" s="268">
        <v>2022</v>
      </c>
      <c r="F6" s="271">
        <v>2021</v>
      </c>
      <c r="G6" s="154">
        <v>2017</v>
      </c>
    </row>
    <row r="7" spans="1:7" ht="7.5" customHeight="1">
      <c r="A7" s="155"/>
      <c r="B7" s="155"/>
      <c r="C7" s="155"/>
      <c r="D7" s="267"/>
      <c r="E7" s="269"/>
      <c r="F7" s="272"/>
      <c r="G7" s="156" t="s">
        <v>38</v>
      </c>
    </row>
    <row r="8" spans="1:7" ht="13.5">
      <c r="A8" s="77"/>
      <c r="B8" s="77"/>
      <c r="C8" s="77"/>
      <c r="D8" s="218"/>
      <c r="E8" s="69"/>
      <c r="F8" s="70"/>
      <c r="G8" s="70"/>
    </row>
    <row r="9" spans="1:5" ht="13.5">
      <c r="A9" s="77" t="s">
        <v>181</v>
      </c>
      <c r="B9" s="77"/>
      <c r="C9" s="77"/>
      <c r="D9" s="92"/>
      <c r="E9" s="77"/>
    </row>
    <row r="10" spans="1:6" ht="13.5">
      <c r="A10" s="71" t="s">
        <v>177</v>
      </c>
      <c r="B10" s="77"/>
      <c r="C10" s="77"/>
      <c r="D10" s="92">
        <v>17</v>
      </c>
      <c r="E10" s="158">
        <v>798015232.44</v>
      </c>
      <c r="F10" s="159">
        <v>498688614.37000006</v>
      </c>
    </row>
    <row r="11" spans="1:6" ht="13.5">
      <c r="A11" s="71" t="s">
        <v>219</v>
      </c>
      <c r="B11" s="77"/>
      <c r="C11" s="77"/>
      <c r="D11" s="92">
        <v>18</v>
      </c>
      <c r="E11" s="158">
        <v>28362870</v>
      </c>
      <c r="F11" s="159">
        <v>-18751619</v>
      </c>
    </row>
    <row r="12" spans="1:7" ht="13.5">
      <c r="A12" s="161"/>
      <c r="B12" s="161"/>
      <c r="C12" s="161" t="s">
        <v>183</v>
      </c>
      <c r="D12" s="85"/>
      <c r="E12" s="163">
        <f>SUM(E10:E11)</f>
        <v>826378102.44</v>
      </c>
      <c r="F12" s="164">
        <f>SUM(F10:F11)</f>
        <v>479936995.37000006</v>
      </c>
      <c r="G12" s="164" t="e">
        <f>SUM(#REF!)</f>
        <v>#REF!</v>
      </c>
    </row>
    <row r="13" spans="1:7" ht="13.5">
      <c r="A13" s="77"/>
      <c r="B13" s="77"/>
      <c r="C13" s="77"/>
      <c r="D13" s="89"/>
      <c r="E13" s="166"/>
      <c r="F13" s="166"/>
      <c r="G13" s="160"/>
    </row>
    <row r="14" spans="1:7" ht="13.5">
      <c r="A14" s="77" t="s">
        <v>182</v>
      </c>
      <c r="B14" s="77"/>
      <c r="C14" s="77"/>
      <c r="D14" s="218"/>
      <c r="E14" s="167"/>
      <c r="F14" s="70"/>
      <c r="G14" s="70"/>
    </row>
    <row r="15" spans="1:7" ht="13.5">
      <c r="A15" s="71" t="s">
        <v>217</v>
      </c>
      <c r="D15" s="92">
        <v>19</v>
      </c>
      <c r="E15" s="158">
        <v>407079145.44</v>
      </c>
      <c r="F15" s="159">
        <v>126761238</v>
      </c>
      <c r="G15" s="70"/>
    </row>
    <row r="16" spans="1:7" ht="13.5">
      <c r="A16" s="71" t="s">
        <v>178</v>
      </c>
      <c r="D16" s="92">
        <v>20</v>
      </c>
      <c r="E16" s="158">
        <v>62203319</v>
      </c>
      <c r="F16" s="159">
        <v>63069617.28000001</v>
      </c>
      <c r="G16" s="159">
        <v>4145849.22</v>
      </c>
    </row>
    <row r="17" spans="1:7" ht="13.5">
      <c r="A17" s="71" t="s">
        <v>179</v>
      </c>
      <c r="D17" s="92">
        <v>21</v>
      </c>
      <c r="E17" s="158">
        <v>29466780</v>
      </c>
      <c r="F17" s="159">
        <v>30563503</v>
      </c>
      <c r="G17" s="159"/>
    </row>
    <row r="18" spans="1:7" ht="13.5">
      <c r="A18" s="71" t="s">
        <v>180</v>
      </c>
      <c r="D18" s="92">
        <v>22</v>
      </c>
      <c r="E18" s="158">
        <v>194220</v>
      </c>
      <c r="F18" s="159">
        <v>118399</v>
      </c>
      <c r="G18" s="159"/>
    </row>
    <row r="19" spans="1:7" ht="13.5">
      <c r="A19" s="161"/>
      <c r="B19" s="161"/>
      <c r="C19" s="161" t="s">
        <v>65</v>
      </c>
      <c r="D19" s="85"/>
      <c r="E19" s="163">
        <f>SUM(E15:E18)</f>
        <v>498943464.44</v>
      </c>
      <c r="F19" s="164">
        <f>SUM(F15:F18)</f>
        <v>220512757.28</v>
      </c>
      <c r="G19" s="164">
        <f>SUM(G16:G18)</f>
        <v>4145849.22</v>
      </c>
    </row>
    <row r="20" spans="1:7" ht="13.5">
      <c r="A20" s="77"/>
      <c r="B20" s="77"/>
      <c r="C20" s="77"/>
      <c r="D20" s="89"/>
      <c r="E20" s="166"/>
      <c r="F20" s="166"/>
      <c r="G20" s="160"/>
    </row>
    <row r="21" spans="1:7" ht="12.75" customHeight="1">
      <c r="A21" s="77" t="s">
        <v>215</v>
      </c>
      <c r="B21" s="77"/>
      <c r="C21" s="77"/>
      <c r="D21" s="89"/>
      <c r="E21" s="169">
        <f>E12-E19</f>
        <v>327434638.00000006</v>
      </c>
      <c r="F21" s="160">
        <f>F12-F19</f>
        <v>259424238.09000006</v>
      </c>
      <c r="G21" s="160" t="e">
        <f>+G12-#REF!</f>
        <v>#REF!</v>
      </c>
    </row>
    <row r="22" spans="1:7" ht="12.75" customHeight="1">
      <c r="A22" s="155" t="s">
        <v>184</v>
      </c>
      <c r="B22" s="155"/>
      <c r="C22" s="155"/>
      <c r="D22" s="94">
        <v>9</v>
      </c>
      <c r="E22" s="174">
        <v>-376259</v>
      </c>
      <c r="F22" s="175">
        <v>-956758</v>
      </c>
      <c r="G22" s="172"/>
    </row>
    <row r="23" spans="1:7" ht="13.5">
      <c r="A23" s="176" t="s">
        <v>216</v>
      </c>
      <c r="B23" s="176"/>
      <c r="C23" s="176"/>
      <c r="D23" s="99"/>
      <c r="E23" s="177">
        <f>+E21+E22</f>
        <v>327058379.00000006</v>
      </c>
      <c r="F23" s="178">
        <f>+F21+F22</f>
        <v>258467480.09000006</v>
      </c>
      <c r="G23" s="178" t="e">
        <f>+G21+#REF!</f>
        <v>#REF!</v>
      </c>
    </row>
    <row r="24" spans="1:7" ht="9" customHeight="1">
      <c r="A24" s="77"/>
      <c r="B24" s="77"/>
      <c r="C24" s="77"/>
      <c r="D24" s="89"/>
      <c r="E24" s="77"/>
      <c r="F24" s="160"/>
      <c r="G24" s="169"/>
    </row>
    <row r="25" spans="1:7" ht="13.5">
      <c r="A25" s="265" t="str">
        <f>+C_SFP!A46</f>
        <v>The Notes on pages 10 to 43 form part of these financial statements.</v>
      </c>
      <c r="B25" s="265"/>
      <c r="C25" s="265"/>
      <c r="D25" s="265"/>
      <c r="E25" s="265"/>
      <c r="F25" s="265"/>
      <c r="G25" s="265"/>
    </row>
    <row r="26" spans="1:6" ht="13.5">
      <c r="A26" s="70"/>
      <c r="E26" s="160"/>
      <c r="F26" s="160"/>
    </row>
    <row r="27" spans="1:6" ht="13.5">
      <c r="A27" s="70"/>
      <c r="E27" s="160"/>
      <c r="F27" s="160"/>
    </row>
    <row r="28" spans="2:7" ht="13.5">
      <c r="B28" s="179"/>
      <c r="C28" s="179"/>
      <c r="D28" s="221"/>
      <c r="E28" s="180"/>
      <c r="F28" s="180"/>
      <c r="G28" s="181"/>
    </row>
    <row r="29" spans="2:7" ht="15">
      <c r="B29" s="77"/>
      <c r="C29" s="77"/>
      <c r="D29" s="89"/>
      <c r="E29" s="77"/>
      <c r="G29" s="183"/>
    </row>
    <row r="30" spans="2:5" ht="13.5">
      <c r="B30" s="77"/>
      <c r="C30" s="77"/>
      <c r="D30" s="89"/>
      <c r="E30" s="77"/>
    </row>
    <row r="32" spans="2:5" ht="13.5">
      <c r="B32" s="179"/>
      <c r="C32" s="77"/>
      <c r="D32" s="89"/>
      <c r="E32" s="77"/>
    </row>
    <row r="33" spans="1:5" ht="13.5">
      <c r="A33" s="77"/>
      <c r="B33" s="179"/>
      <c r="C33" s="77"/>
      <c r="D33" s="89"/>
      <c r="E33" s="77"/>
    </row>
    <row r="34" spans="1:5" ht="13.5">
      <c r="A34" s="77"/>
      <c r="B34" s="77"/>
      <c r="C34" s="77"/>
      <c r="D34" s="89"/>
      <c r="E34" s="77"/>
    </row>
    <row r="35" spans="1:5" ht="13.5">
      <c r="A35" s="77"/>
      <c r="B35" s="184"/>
      <c r="C35" s="77"/>
      <c r="D35" s="89"/>
      <c r="E35" s="77"/>
    </row>
    <row r="36" spans="1:5" ht="13.5">
      <c r="A36" s="77"/>
      <c r="B36" s="77"/>
      <c r="C36" s="77"/>
      <c r="D36" s="89"/>
      <c r="E36" s="77"/>
    </row>
    <row r="37" spans="1:5" ht="13.5">
      <c r="A37" s="77"/>
      <c r="B37" s="77"/>
      <c r="C37" s="77"/>
      <c r="D37" s="89"/>
      <c r="E37" s="77"/>
    </row>
    <row r="38" spans="1:5" ht="13.5">
      <c r="A38" s="77"/>
      <c r="B38" s="77"/>
      <c r="C38" s="77"/>
      <c r="D38" s="89"/>
      <c r="E38" s="77"/>
    </row>
    <row r="39" spans="1:5" ht="13.5">
      <c r="A39" s="77"/>
      <c r="B39" s="77"/>
      <c r="C39" s="77"/>
      <c r="D39" s="89"/>
      <c r="E39" s="77"/>
    </row>
    <row r="40" spans="1:5" ht="13.5">
      <c r="A40" s="77"/>
      <c r="B40" s="77"/>
      <c r="C40" s="77"/>
      <c r="D40" s="89"/>
      <c r="E40" s="77"/>
    </row>
    <row r="41" spans="1:5" ht="13.5">
      <c r="A41" s="77"/>
      <c r="B41" s="77"/>
      <c r="C41" s="77"/>
      <c r="D41" s="89"/>
      <c r="E41" s="77"/>
    </row>
    <row r="42" spans="1:5" ht="13.5">
      <c r="A42" s="77"/>
      <c r="B42" s="77"/>
      <c r="C42" s="77"/>
      <c r="D42" s="89"/>
      <c r="E42" s="77"/>
    </row>
    <row r="43" spans="1:5" ht="13.5">
      <c r="A43" s="77"/>
      <c r="B43" s="77"/>
      <c r="C43" s="77"/>
      <c r="D43" s="89"/>
      <c r="E43" s="77"/>
    </row>
    <row r="44" spans="1:5" ht="13.5">
      <c r="A44" s="77"/>
      <c r="B44" s="77"/>
      <c r="C44" s="77"/>
      <c r="D44" s="89"/>
      <c r="E44" s="77"/>
    </row>
    <row r="45" spans="1:5" ht="13.5">
      <c r="A45" s="77"/>
      <c r="B45" s="77"/>
      <c r="C45" s="77"/>
      <c r="D45" s="89"/>
      <c r="E45" s="77"/>
    </row>
    <row r="46" spans="1:5" ht="13.5">
      <c r="A46" s="77"/>
      <c r="B46" s="77"/>
      <c r="C46" s="77"/>
      <c r="D46" s="89"/>
      <c r="E46" s="77"/>
    </row>
  </sheetData>
  <sheetProtection password="DA96" sheet="1" objects="1" scenarios="1" selectLockedCells="1" selectUnlockedCells="1"/>
  <mergeCells count="8">
    <mergeCell ref="A1:G1"/>
    <mergeCell ref="A2:G2"/>
    <mergeCell ref="A3:G3"/>
    <mergeCell ref="A4:G4"/>
    <mergeCell ref="A25:G25"/>
    <mergeCell ref="D6:D7"/>
    <mergeCell ref="E6:E7"/>
    <mergeCell ref="F6:F7"/>
  </mergeCells>
  <printOptions/>
  <pageMargins left="1.4566929133858268" right="0.7874015748031497" top="0.984251968503937" bottom="0.984251968503937" header="0.31496062992125984" footer="0.7874015748031497"/>
  <pageSetup firstPageNumber="7" useFirstPageNumber="1" fitToHeight="0" fitToWidth="1" horizontalDpi="600" verticalDpi="600" orientation="portrait" scale="77" r:id="rId1"/>
  <headerFooter scaleWithDoc="0">
    <oddFooter>&amp;R&amp;"Arial,Regular"&amp;10 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SheetLayoutView="90" workbookViewId="0" topLeftCell="A1">
      <selection activeCell="A1" sqref="A1"/>
    </sheetView>
  </sheetViews>
  <sheetFormatPr defaultColWidth="11.421875" defaultRowHeight="15"/>
  <cols>
    <col min="1" max="1" width="2.140625" style="103" customWidth="1"/>
    <col min="2" max="3" width="1.7109375" style="103" customWidth="1"/>
    <col min="4" max="4" width="40.00390625" style="103" customWidth="1"/>
    <col min="5" max="5" width="14.00390625" style="103" bestFit="1" customWidth="1"/>
    <col min="6" max="6" width="15.140625" style="103" bestFit="1" customWidth="1"/>
    <col min="7" max="7" width="18.7109375" style="103" bestFit="1" customWidth="1"/>
    <col min="8" max="8" width="16.7109375" style="103" bestFit="1" customWidth="1"/>
    <col min="9" max="16384" width="11.421875" style="103" customWidth="1"/>
  </cols>
  <sheetData>
    <row r="1" spans="1:8" ht="13.5">
      <c r="A1" s="259" t="s">
        <v>0</v>
      </c>
      <c r="C1" s="259"/>
      <c r="D1" s="259"/>
      <c r="E1" s="259"/>
      <c r="F1" s="259"/>
      <c r="G1" s="259"/>
      <c r="H1" s="259"/>
    </row>
    <row r="2" spans="1:8" ht="13.5">
      <c r="A2" s="259" t="s">
        <v>70</v>
      </c>
      <c r="C2" s="259"/>
      <c r="D2" s="259"/>
      <c r="E2" s="259"/>
      <c r="F2" s="259"/>
      <c r="G2" s="259"/>
      <c r="H2" s="259"/>
    </row>
    <row r="3" spans="1:8" ht="13.5">
      <c r="A3" s="260" t="s">
        <v>37</v>
      </c>
      <c r="C3" s="223"/>
      <c r="D3" s="223"/>
      <c r="E3" s="223"/>
      <c r="F3" s="223"/>
      <c r="G3" s="223"/>
      <c r="H3" s="223"/>
    </row>
    <row r="4" spans="1:8" ht="13.5">
      <c r="A4" s="261" t="s">
        <v>3</v>
      </c>
      <c r="C4" s="261"/>
      <c r="D4" s="261"/>
      <c r="E4" s="261"/>
      <c r="F4" s="261"/>
      <c r="G4" s="261"/>
      <c r="H4" s="261"/>
    </row>
    <row r="5" spans="2:8" ht="13.5">
      <c r="B5" s="110"/>
      <c r="C5" s="110"/>
      <c r="D5" s="110"/>
      <c r="E5" s="110"/>
      <c r="F5" s="110"/>
      <c r="G5" s="110"/>
      <c r="H5" s="110"/>
    </row>
    <row r="6" spans="1:8" ht="54.75">
      <c r="A6" s="111"/>
      <c r="B6" s="112"/>
      <c r="C6" s="112"/>
      <c r="D6" s="113"/>
      <c r="E6" s="114" t="s">
        <v>71</v>
      </c>
      <c r="F6" s="114" t="s">
        <v>72</v>
      </c>
      <c r="G6" s="114" t="s">
        <v>73</v>
      </c>
      <c r="H6" s="114" t="s">
        <v>74</v>
      </c>
    </row>
    <row r="7" spans="1:8" ht="12.75" customHeight="1">
      <c r="A7" s="115"/>
      <c r="B7" s="116"/>
      <c r="C7" s="116"/>
      <c r="D7" s="117"/>
      <c r="E7" s="118"/>
      <c r="F7" s="216" t="s">
        <v>207</v>
      </c>
      <c r="G7" s="216" t="s">
        <v>206</v>
      </c>
      <c r="H7" s="119"/>
    </row>
    <row r="8" spans="1:8" ht="12.75" customHeight="1">
      <c r="A8" s="79"/>
      <c r="B8" s="110"/>
      <c r="C8" s="110"/>
      <c r="D8" s="120"/>
      <c r="E8" s="121"/>
      <c r="F8" s="121"/>
      <c r="G8" s="122"/>
      <c r="H8" s="122"/>
    </row>
    <row r="9" spans="1:8" ht="12.75" customHeight="1">
      <c r="A9" s="123" t="s">
        <v>77</v>
      </c>
      <c r="B9" s="110"/>
      <c r="C9" s="110"/>
      <c r="D9" s="120"/>
      <c r="E9" s="124">
        <v>8122470</v>
      </c>
      <c r="F9" s="124">
        <v>200000000</v>
      </c>
      <c r="G9" s="124">
        <f>G25</f>
        <v>9171821903.100002</v>
      </c>
      <c r="H9" s="125">
        <f>SUM(E9:G9)</f>
        <v>9379944373.100002</v>
      </c>
    </row>
    <row r="10" spans="1:8" ht="12.75" customHeight="1">
      <c r="A10" s="79"/>
      <c r="B10" s="110"/>
      <c r="C10" s="110"/>
      <c r="D10" s="120"/>
      <c r="E10" s="126"/>
      <c r="F10" s="126"/>
      <c r="G10" s="127"/>
      <c r="H10" s="127"/>
    </row>
    <row r="11" spans="1:8" ht="12.75" customHeight="1">
      <c r="A11" s="123" t="s">
        <v>78</v>
      </c>
      <c r="D11" s="120"/>
      <c r="E11" s="126"/>
      <c r="F11" s="126"/>
      <c r="G11" s="127"/>
      <c r="H11" s="127"/>
    </row>
    <row r="12" spans="1:8" ht="12.75" customHeight="1">
      <c r="A12" s="123"/>
      <c r="B12" s="128" t="s">
        <v>79</v>
      </c>
      <c r="D12" s="120"/>
      <c r="E12" s="126"/>
      <c r="F12" s="126"/>
      <c r="G12" s="127"/>
      <c r="H12" s="127"/>
    </row>
    <row r="13" spans="2:8" ht="13.5">
      <c r="B13" s="123"/>
      <c r="C13" s="128" t="s">
        <v>80</v>
      </c>
      <c r="D13" s="120"/>
      <c r="E13" s="129">
        <v>-376259</v>
      </c>
      <c r="F13" s="130"/>
      <c r="G13" s="129">
        <f>C_SCI!E21</f>
        <v>327434638.00000006</v>
      </c>
      <c r="H13" s="125">
        <f>SUM(E13:G13)</f>
        <v>327058379.00000006</v>
      </c>
    </row>
    <row r="14" spans="2:8" ht="13.5">
      <c r="B14" s="123"/>
      <c r="C14" s="215" t="s">
        <v>81</v>
      </c>
      <c r="D14" s="120"/>
      <c r="E14" s="129"/>
      <c r="F14" s="130"/>
      <c r="G14" s="129">
        <v>138412445</v>
      </c>
      <c r="H14" s="125">
        <f>SUM(E14:G14)</f>
        <v>138412445</v>
      </c>
    </row>
    <row r="15" spans="1:8" ht="12.75" customHeight="1">
      <c r="A15" s="79"/>
      <c r="B15" s="110"/>
      <c r="C15" s="110"/>
      <c r="D15" s="120"/>
      <c r="E15" s="126"/>
      <c r="F15" s="126"/>
      <c r="G15" s="127"/>
      <c r="H15" s="127"/>
    </row>
    <row r="16" spans="1:8" ht="14.25" thickBot="1">
      <c r="A16" s="132" t="s">
        <v>82</v>
      </c>
      <c r="B16" s="132"/>
      <c r="C16" s="132"/>
      <c r="D16" s="132"/>
      <c r="E16" s="133">
        <f>SUM(E9:E15)</f>
        <v>7746211</v>
      </c>
      <c r="F16" s="133">
        <f>SUM(F9:F15)</f>
        <v>200000000</v>
      </c>
      <c r="G16" s="133">
        <f>SUM(G9:G15)</f>
        <v>9637668986.100002</v>
      </c>
      <c r="H16" s="133">
        <f>SUM(H9:H15)</f>
        <v>9845415197.100002</v>
      </c>
    </row>
    <row r="17" spans="1:8" ht="12.75" customHeight="1" thickTop="1">
      <c r="A17" s="79"/>
      <c r="B17" s="110"/>
      <c r="C17" s="110"/>
      <c r="D17" s="120"/>
      <c r="E17" s="126"/>
      <c r="F17" s="126"/>
      <c r="G17" s="126"/>
      <c r="H17" s="126"/>
    </row>
    <row r="18" spans="1:8" s="79" customFormat="1" ht="15.75" customHeight="1">
      <c r="A18" s="79" t="s">
        <v>83</v>
      </c>
      <c r="B18" s="110"/>
      <c r="C18" s="110"/>
      <c r="D18" s="120"/>
      <c r="E18" s="134">
        <v>9079228</v>
      </c>
      <c r="F18" s="134">
        <v>200000000</v>
      </c>
      <c r="G18" s="134">
        <v>8839337240.810001</v>
      </c>
      <c r="H18" s="135">
        <f>SUM(E18:G18)</f>
        <v>9048416468.810001</v>
      </c>
    </row>
    <row r="19" spans="1:8" ht="12.75" customHeight="1">
      <c r="A19" s="79"/>
      <c r="B19" s="110"/>
      <c r="C19" s="110"/>
      <c r="D19" s="120"/>
      <c r="E19" s="126"/>
      <c r="F19" s="126"/>
      <c r="G19" s="127"/>
      <c r="H19" s="127"/>
    </row>
    <row r="20" spans="1:8" ht="13.5">
      <c r="A20" s="136" t="s">
        <v>78</v>
      </c>
      <c r="E20" s="137"/>
      <c r="F20" s="137"/>
      <c r="G20" s="137"/>
      <c r="H20" s="137"/>
    </row>
    <row r="21" spans="2:8" ht="13.5">
      <c r="B21" s="136" t="s">
        <v>79</v>
      </c>
      <c r="C21" s="136"/>
      <c r="E21" s="138"/>
      <c r="F21" s="138"/>
      <c r="G21" s="138"/>
      <c r="H21" s="137"/>
    </row>
    <row r="22" spans="3:8" ht="13.5">
      <c r="C22" s="103" t="s">
        <v>80</v>
      </c>
      <c r="E22" s="139">
        <f>C_SCI!F22</f>
        <v>-956758</v>
      </c>
      <c r="F22" s="140"/>
      <c r="G22" s="139">
        <f>C_SCI!F21</f>
        <v>259424238.09000006</v>
      </c>
      <c r="H22" s="135">
        <f>SUM(E22:G22)</f>
        <v>258467480.09000006</v>
      </c>
    </row>
    <row r="23" spans="3:8" ht="13.5">
      <c r="C23" s="103" t="s">
        <v>81</v>
      </c>
      <c r="E23" s="139"/>
      <c r="F23" s="140"/>
      <c r="G23" s="139">
        <v>73060424.2</v>
      </c>
      <c r="H23" s="135">
        <f>SUM(E23:G23)</f>
        <v>73060424.2</v>
      </c>
    </row>
    <row r="24" spans="4:8" ht="13.5">
      <c r="D24" s="136"/>
      <c r="E24" s="96"/>
      <c r="F24" s="138"/>
      <c r="G24" s="138"/>
      <c r="H24" s="138"/>
    </row>
    <row r="25" spans="1:8" ht="14.25" thickBot="1">
      <c r="A25" s="143" t="s">
        <v>84</v>
      </c>
      <c r="B25" s="144"/>
      <c r="C25" s="144"/>
      <c r="D25" s="132"/>
      <c r="E25" s="145">
        <f>SUM(E18:E24)</f>
        <v>8122470</v>
      </c>
      <c r="F25" s="145">
        <f>SUM(F18:F24)</f>
        <v>200000000</v>
      </c>
      <c r="G25" s="145">
        <f>SUM(G18:G24)</f>
        <v>9171821903.100002</v>
      </c>
      <c r="H25" s="145">
        <f>SUM(H18:H24)</f>
        <v>9379944373.100002</v>
      </c>
    </row>
    <row r="26" spans="1:8" ht="7.5" customHeight="1" thickTop="1">
      <c r="A26" s="120"/>
      <c r="B26" s="79"/>
      <c r="C26" s="79"/>
      <c r="D26" s="110"/>
      <c r="E26" s="146"/>
      <c r="F26" s="146"/>
      <c r="G26" s="146"/>
      <c r="H26" s="146"/>
    </row>
    <row r="27" spans="1:8" ht="15" customHeight="1">
      <c r="A27" s="265" t="str">
        <f>+C_SFP!A46</f>
        <v>The Notes on pages 10 to 43 form part of these financial statements.</v>
      </c>
      <c r="B27" s="265"/>
      <c r="C27" s="265"/>
      <c r="D27" s="265"/>
      <c r="E27" s="265"/>
      <c r="F27" s="265"/>
      <c r="G27" s="265"/>
      <c r="H27" s="265"/>
    </row>
    <row r="28" spans="2:8" ht="13.5">
      <c r="B28" s="136"/>
      <c r="C28" s="136"/>
      <c r="D28" s="136"/>
      <c r="E28" s="136"/>
      <c r="F28" s="136"/>
      <c r="G28" s="136"/>
      <c r="H28" s="148"/>
    </row>
    <row r="29" spans="2:8" ht="13.5">
      <c r="B29" s="136"/>
      <c r="C29" s="136"/>
      <c r="D29" s="136"/>
      <c r="E29" s="136"/>
      <c r="F29" s="136"/>
      <c r="G29" s="136"/>
      <c r="H29" s="148"/>
    </row>
    <row r="30" spans="2:8" ht="13.5">
      <c r="B30" s="136"/>
      <c r="C30" s="136"/>
      <c r="D30" s="136"/>
      <c r="E30" s="136"/>
      <c r="F30" s="136"/>
      <c r="G30" s="136"/>
      <c r="H30" s="149"/>
    </row>
    <row r="31" spans="2:8" ht="13.5">
      <c r="B31" s="136"/>
      <c r="C31" s="136"/>
      <c r="D31" s="136"/>
      <c r="E31" s="136"/>
      <c r="F31" s="136"/>
      <c r="G31" s="136"/>
      <c r="H31" s="136"/>
    </row>
    <row r="32" spans="2:8" ht="13.5">
      <c r="B32" s="136"/>
      <c r="C32" s="136"/>
      <c r="D32" s="136"/>
      <c r="E32" s="136"/>
      <c r="F32" s="136"/>
      <c r="G32" s="136"/>
      <c r="H32" s="136"/>
    </row>
    <row r="33" spans="2:8" ht="13.5">
      <c r="B33" s="136"/>
      <c r="C33" s="136"/>
      <c r="D33" s="136"/>
      <c r="E33" s="136"/>
      <c r="F33" s="136"/>
      <c r="G33" s="136"/>
      <c r="H33" s="136"/>
    </row>
    <row r="34" spans="2:8" ht="13.5">
      <c r="B34" s="136"/>
      <c r="C34" s="136"/>
      <c r="D34" s="136"/>
      <c r="E34" s="136"/>
      <c r="F34" s="136"/>
      <c r="G34" s="136"/>
      <c r="H34" s="136"/>
    </row>
    <row r="35" spans="2:8" ht="13.5">
      <c r="B35" s="136"/>
      <c r="C35" s="136"/>
      <c r="D35" s="136"/>
      <c r="E35" s="136"/>
      <c r="F35" s="136"/>
      <c r="G35" s="136"/>
      <c r="H35" s="136"/>
    </row>
    <row r="36" spans="2:8" ht="13.5">
      <c r="B36" s="136"/>
      <c r="C36" s="136"/>
      <c r="D36" s="136"/>
      <c r="E36" s="136"/>
      <c r="F36" s="136"/>
      <c r="G36" s="136"/>
      <c r="H36" s="136"/>
    </row>
    <row r="37" spans="2:8" ht="13.5">
      <c r="B37" s="136"/>
      <c r="C37" s="136"/>
      <c r="D37" s="136"/>
      <c r="E37" s="136"/>
      <c r="F37" s="136"/>
      <c r="G37" s="136"/>
      <c r="H37" s="136"/>
    </row>
    <row r="38" spans="2:8" ht="13.5">
      <c r="B38" s="136"/>
      <c r="C38" s="136"/>
      <c r="D38" s="136"/>
      <c r="E38" s="136"/>
      <c r="F38" s="136"/>
      <c r="G38" s="136"/>
      <c r="H38" s="136"/>
    </row>
    <row r="57" ht="15">
      <c r="H57" s="150"/>
    </row>
  </sheetData>
  <sheetProtection password="DA96" sheet="1" objects="1" scenarios="1" selectLockedCells="1" selectUnlockedCells="1"/>
  <mergeCells count="1">
    <mergeCell ref="A27:H27"/>
  </mergeCells>
  <printOptions/>
  <pageMargins left="1.4566929133858268" right="0.7874015748031497" top="0.984251968503937" bottom="4.015748031496063" header="0.31496062992125984" footer="0.7874015748031497"/>
  <pageSetup firstPageNumber="8" useFirstPageNumber="1" fitToHeight="0" fitToWidth="1" horizontalDpi="600" verticalDpi="600" orientation="portrait" scale="72" r:id="rId1"/>
  <headerFooter scaleWithDoc="0">
    <oddFooter>&amp;R&amp;"Arial,Regular"&amp;10 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workbookViewId="0" topLeftCell="A1">
      <selection activeCell="A1" sqref="A1"/>
    </sheetView>
  </sheetViews>
  <sheetFormatPr defaultColWidth="8.7109375" defaultRowHeight="15"/>
  <cols>
    <col min="1" max="1" width="60.28125" style="68" customWidth="1"/>
    <col min="2" max="2" width="5.7109375" style="68" bestFit="1" customWidth="1"/>
    <col min="3" max="3" width="18.7109375" style="68" customWidth="1"/>
    <col min="4" max="4" width="18.7109375" style="68" bestFit="1" customWidth="1"/>
    <col min="5" max="16384" width="8.7109375" style="68" customWidth="1"/>
  </cols>
  <sheetData>
    <row r="1" spans="1:4" ht="14.25">
      <c r="A1" s="223" t="s">
        <v>0</v>
      </c>
      <c r="B1" s="223"/>
      <c r="C1" s="223"/>
      <c r="D1" s="223"/>
    </row>
    <row r="2" spans="1:4" ht="14.25">
      <c r="A2" s="223" t="s">
        <v>85</v>
      </c>
      <c r="B2" s="223"/>
      <c r="C2" s="223"/>
      <c r="D2" s="223"/>
    </row>
    <row r="3" spans="1:4" ht="14.25">
      <c r="A3" s="223" t="s">
        <v>86</v>
      </c>
      <c r="B3" s="223"/>
      <c r="C3" s="223"/>
      <c r="D3" s="223"/>
    </row>
    <row r="4" spans="1:4" ht="14.25">
      <c r="A4" s="224" t="s">
        <v>87</v>
      </c>
      <c r="B4" s="224"/>
      <c r="C4" s="224"/>
      <c r="D4" s="224"/>
    </row>
    <row r="5" spans="1:4" ht="9" customHeight="1">
      <c r="A5" s="224"/>
      <c r="B5" s="224"/>
      <c r="C5" s="224"/>
      <c r="D5" s="224"/>
    </row>
    <row r="6" spans="1:4" s="67" customFormat="1" ht="24.75" customHeight="1">
      <c r="A6" s="73"/>
      <c r="B6" s="225" t="s">
        <v>4</v>
      </c>
      <c r="C6" s="225">
        <v>2022</v>
      </c>
      <c r="D6" s="225">
        <v>2021</v>
      </c>
    </row>
    <row r="7" spans="1:4" ht="9" customHeight="1">
      <c r="A7" s="223"/>
      <c r="B7" s="223"/>
      <c r="C7" s="223"/>
      <c r="D7" s="224"/>
    </row>
    <row r="8" spans="1:4" ht="5.25" customHeight="1">
      <c r="A8" s="224"/>
      <c r="B8" s="224"/>
      <c r="C8" s="224"/>
      <c r="D8" s="224"/>
    </row>
    <row r="9" spans="1:4" ht="14.25">
      <c r="A9" s="223" t="s">
        <v>88</v>
      </c>
      <c r="B9" s="223"/>
      <c r="C9" s="223"/>
      <c r="D9" s="224"/>
    </row>
    <row r="10" spans="1:4" ht="6" customHeight="1">
      <c r="A10" s="223"/>
      <c r="B10" s="223"/>
      <c r="C10" s="223"/>
      <c r="D10" s="224"/>
    </row>
    <row r="11" spans="1:4" ht="14.25">
      <c r="A11" s="227" t="s">
        <v>185</v>
      </c>
      <c r="B11" s="226"/>
      <c r="C11" s="226"/>
      <c r="D11" s="226"/>
    </row>
    <row r="12" spans="1:4" ht="14.25">
      <c r="A12" s="226" t="s">
        <v>186</v>
      </c>
      <c r="B12" s="226"/>
      <c r="C12" s="228">
        <v>499716783</v>
      </c>
      <c r="D12" s="229">
        <v>275077304</v>
      </c>
    </row>
    <row r="13" spans="1:4" ht="14.25">
      <c r="A13" s="226" t="s">
        <v>187</v>
      </c>
      <c r="B13" s="226"/>
      <c r="C13" s="228">
        <v>1215383575</v>
      </c>
      <c r="D13" s="229">
        <v>251290026</v>
      </c>
    </row>
    <row r="14" spans="1:4" ht="14.25">
      <c r="A14" s="226" t="s">
        <v>188</v>
      </c>
      <c r="B14" s="226"/>
      <c r="C14" s="228">
        <v>136048078</v>
      </c>
      <c r="D14" s="229">
        <v>201884730</v>
      </c>
    </row>
    <row r="15" spans="1:4" ht="14.25">
      <c r="A15" s="226" t="s">
        <v>189</v>
      </c>
      <c r="B15" s="226"/>
      <c r="C15" s="228">
        <v>35339819</v>
      </c>
      <c r="D15" s="229">
        <v>9602363</v>
      </c>
    </row>
    <row r="16" spans="1:4" ht="14.25">
      <c r="A16" s="230" t="s">
        <v>190</v>
      </c>
      <c r="B16" s="231"/>
      <c r="C16" s="232">
        <f>SUM(C12:C15)</f>
        <v>1886488255</v>
      </c>
      <c r="D16" s="233">
        <f>SUM(D12:D15)</f>
        <v>737854423</v>
      </c>
    </row>
    <row r="17" spans="1:4" ht="14.25">
      <c r="A17" s="226"/>
      <c r="B17" s="226"/>
      <c r="C17" s="228"/>
      <c r="D17" s="229"/>
    </row>
    <row r="18" spans="1:4" ht="14.25">
      <c r="A18" s="227" t="s">
        <v>211</v>
      </c>
      <c r="B18" s="226"/>
      <c r="C18" s="234"/>
      <c r="D18" s="229"/>
    </row>
    <row r="19" spans="1:4" ht="14.25">
      <c r="A19" s="226" t="s">
        <v>191</v>
      </c>
      <c r="B19" s="226"/>
      <c r="C19" s="228">
        <v>-179733148</v>
      </c>
      <c r="D19" s="229">
        <v>-110718974</v>
      </c>
    </row>
    <row r="20" spans="1:4" ht="14.25">
      <c r="A20" s="226" t="s">
        <v>118</v>
      </c>
      <c r="B20" s="226"/>
      <c r="C20" s="228">
        <v>-58837296</v>
      </c>
      <c r="D20" s="229">
        <v>-61908953</v>
      </c>
    </row>
    <row r="21" spans="1:4" ht="14.25">
      <c r="A21" s="226" t="s">
        <v>192</v>
      </c>
      <c r="B21" s="226"/>
      <c r="C21" s="228">
        <v>-158682190</v>
      </c>
      <c r="D21" s="229">
        <v>-21460468</v>
      </c>
    </row>
    <row r="22" spans="1:4" ht="14.25">
      <c r="A22" s="230" t="s">
        <v>210</v>
      </c>
      <c r="B22" s="231"/>
      <c r="C22" s="232">
        <f>SUM(C19:C21)</f>
        <v>-397252634</v>
      </c>
      <c r="D22" s="233">
        <f>SUM(D19:D21)</f>
        <v>-194088395</v>
      </c>
    </row>
    <row r="23" spans="1:4" ht="14.25">
      <c r="A23" s="226"/>
      <c r="B23" s="226"/>
      <c r="C23" s="235"/>
      <c r="D23" s="229"/>
    </row>
    <row r="24" spans="1:4" ht="14.25">
      <c r="A24" s="236" t="s">
        <v>193</v>
      </c>
      <c r="B24" s="237"/>
      <c r="C24" s="238">
        <f>C16+C22</f>
        <v>1489235621</v>
      </c>
      <c r="D24" s="239">
        <f>D16+D22</f>
        <v>543766028</v>
      </c>
    </row>
    <row r="25" spans="1:4" ht="14.25">
      <c r="A25" s="226"/>
      <c r="B25" s="226"/>
      <c r="C25" s="229"/>
      <c r="D25" s="229"/>
    </row>
    <row r="26" spans="1:4" ht="14.25">
      <c r="A26" s="223" t="s">
        <v>94</v>
      </c>
      <c r="B26" s="223"/>
      <c r="C26" s="229"/>
      <c r="D26" s="229"/>
    </row>
    <row r="27" spans="1:4" ht="6" customHeight="1">
      <c r="A27" s="226"/>
      <c r="B27" s="226"/>
      <c r="C27" s="229"/>
      <c r="D27" s="229"/>
    </row>
    <row r="28" spans="1:4" ht="14.25">
      <c r="A28" s="227" t="s">
        <v>185</v>
      </c>
      <c r="B28" s="226"/>
      <c r="C28" s="229"/>
      <c r="D28" s="229"/>
    </row>
    <row r="29" spans="1:4" ht="14.25">
      <c r="A29" s="226" t="s">
        <v>194</v>
      </c>
      <c r="B29" s="226"/>
      <c r="C29" s="257" t="s">
        <v>214</v>
      </c>
      <c r="D29" s="229">
        <v>17132048</v>
      </c>
    </row>
    <row r="30" spans="1:4" ht="14.25">
      <c r="A30" s="226" t="s">
        <v>195</v>
      </c>
      <c r="B30" s="240"/>
      <c r="C30" s="228">
        <v>2557376</v>
      </c>
      <c r="D30" s="258" t="s">
        <v>214</v>
      </c>
    </row>
    <row r="31" spans="1:4" ht="27.75">
      <c r="A31" s="241" t="s">
        <v>196</v>
      </c>
      <c r="B31" s="226"/>
      <c r="C31" s="228">
        <v>25000000</v>
      </c>
      <c r="D31" s="229">
        <v>2099969658</v>
      </c>
    </row>
    <row r="32" spans="1:4" ht="14.25">
      <c r="A32" s="226" t="s">
        <v>197</v>
      </c>
      <c r="B32" s="226"/>
      <c r="C32" s="228">
        <v>487520</v>
      </c>
      <c r="D32" s="258" t="s">
        <v>214</v>
      </c>
    </row>
    <row r="33" spans="1:4" ht="14.25">
      <c r="A33" s="230" t="s">
        <v>190</v>
      </c>
      <c r="B33" s="231"/>
      <c r="C33" s="232">
        <f>SUM(C29:C32)</f>
        <v>28044896</v>
      </c>
      <c r="D33" s="233">
        <f>SUM(D29:D32)</f>
        <v>2117101706</v>
      </c>
    </row>
    <row r="34" spans="1:4" ht="14.25">
      <c r="A34" s="226"/>
      <c r="B34" s="226"/>
      <c r="C34" s="229"/>
      <c r="D34" s="229"/>
    </row>
    <row r="35" spans="1:4" ht="14.25">
      <c r="A35" s="227" t="s">
        <v>211</v>
      </c>
      <c r="B35" s="226"/>
      <c r="C35" s="229"/>
      <c r="D35" s="229"/>
    </row>
    <row r="36" spans="1:4" ht="14.25">
      <c r="A36" s="226" t="s">
        <v>198</v>
      </c>
      <c r="B36" s="226"/>
      <c r="C36" s="228">
        <v>-6463174</v>
      </c>
      <c r="D36" s="258" t="s">
        <v>214</v>
      </c>
    </row>
    <row r="37" spans="1:4" ht="14.25">
      <c r="A37" s="226" t="s">
        <v>199</v>
      </c>
      <c r="B37" s="226"/>
      <c r="C37" s="228">
        <v>-97000</v>
      </c>
      <c r="D37" s="229">
        <v>-1021889</v>
      </c>
    </row>
    <row r="38" spans="1:4" ht="14.25">
      <c r="A38" s="226" t="s">
        <v>200</v>
      </c>
      <c r="B38" s="226"/>
      <c r="C38" s="228">
        <v>-456264</v>
      </c>
      <c r="D38" s="229">
        <v>-217460</v>
      </c>
    </row>
    <row r="39" spans="1:4" ht="14.25">
      <c r="A39" s="230" t="s">
        <v>210</v>
      </c>
      <c r="B39" s="231"/>
      <c r="C39" s="232">
        <f>SUM(C36:C38)</f>
        <v>-7016438</v>
      </c>
      <c r="D39" s="233">
        <f>SUM(D36:D38)</f>
        <v>-1239349</v>
      </c>
    </row>
    <row r="40" spans="1:4" ht="14.25">
      <c r="A40" s="227"/>
      <c r="B40" s="226"/>
      <c r="C40" s="229"/>
      <c r="D40" s="229"/>
    </row>
    <row r="41" spans="1:4" ht="14.25">
      <c r="A41" s="237" t="s">
        <v>201</v>
      </c>
      <c r="B41" s="237"/>
      <c r="C41" s="242">
        <f>C39+C33</f>
        <v>21028458</v>
      </c>
      <c r="D41" s="243">
        <f>D39+D33</f>
        <v>2115862357</v>
      </c>
    </row>
    <row r="42" spans="1:4" ht="14.25">
      <c r="A42" s="226"/>
      <c r="B42" s="226"/>
      <c r="C42" s="229"/>
      <c r="D42" s="229"/>
    </row>
    <row r="43" spans="1:4" ht="14.25">
      <c r="A43" s="244" t="s">
        <v>100</v>
      </c>
      <c r="B43" s="244"/>
      <c r="C43" s="229"/>
      <c r="D43" s="229"/>
    </row>
    <row r="44" spans="1:4" ht="6" customHeight="1">
      <c r="A44" s="226"/>
      <c r="B44" s="226"/>
      <c r="C44" s="229"/>
      <c r="D44" s="229"/>
    </row>
    <row r="45" spans="1:4" ht="14.25">
      <c r="A45" s="227" t="s">
        <v>211</v>
      </c>
      <c r="B45" s="226"/>
      <c r="C45" s="229"/>
      <c r="D45" s="229"/>
    </row>
    <row r="46" spans="1:4" ht="14.25">
      <c r="A46" s="226" t="s">
        <v>102</v>
      </c>
      <c r="B46" s="226"/>
      <c r="C46" s="228">
        <v>-1029211356</v>
      </c>
      <c r="D46" s="229">
        <v>-2189920622</v>
      </c>
    </row>
    <row r="47" spans="1:4" ht="14.25">
      <c r="A47" s="226" t="s">
        <v>103</v>
      </c>
      <c r="B47" s="226"/>
      <c r="C47" s="228">
        <v>-158871659</v>
      </c>
      <c r="D47" s="229">
        <v>-490715029</v>
      </c>
    </row>
    <row r="48" spans="1:4" ht="14.25">
      <c r="A48" s="230" t="s">
        <v>210</v>
      </c>
      <c r="B48" s="231"/>
      <c r="C48" s="232">
        <f>SUM(C46:C47)</f>
        <v>-1188083015</v>
      </c>
      <c r="D48" s="233">
        <f>SUM(D46:D47)</f>
        <v>-2680635651</v>
      </c>
    </row>
    <row r="49" spans="1:4" ht="14.25">
      <c r="A49" s="226"/>
      <c r="B49" s="226"/>
      <c r="C49" s="228"/>
      <c r="D49" s="229"/>
    </row>
    <row r="50" spans="1:4" ht="14.25">
      <c r="A50" s="237" t="s">
        <v>202</v>
      </c>
      <c r="B50" s="245"/>
      <c r="C50" s="242">
        <f>SUM(C46:C47)</f>
        <v>-1188083015</v>
      </c>
      <c r="D50" s="243">
        <f>SUM(D46:D47)</f>
        <v>-2680635651</v>
      </c>
    </row>
    <row r="51" spans="1:6" ht="14.25">
      <c r="A51" s="226"/>
      <c r="B51" s="226"/>
      <c r="C51" s="229"/>
      <c r="D51" s="229"/>
      <c r="F51" s="108"/>
    </row>
    <row r="52" spans="1:6" ht="14.25">
      <c r="A52" s="244" t="s">
        <v>203</v>
      </c>
      <c r="B52" s="226"/>
      <c r="C52" s="228">
        <f>C24+C41+C50</f>
        <v>322181064</v>
      </c>
      <c r="D52" s="229">
        <f>D24+D41+D50</f>
        <v>-21007266</v>
      </c>
      <c r="F52" s="108"/>
    </row>
    <row r="53" spans="1:6" ht="14.25">
      <c r="A53" s="246" t="s">
        <v>204</v>
      </c>
      <c r="B53" s="247"/>
      <c r="C53" s="248">
        <f>C_SFP!D12</f>
        <v>25386372</v>
      </c>
      <c r="D53" s="249">
        <v>46393638</v>
      </c>
      <c r="F53" s="109"/>
    </row>
    <row r="54" spans="1:4" ht="9.75" customHeight="1">
      <c r="A54" s="244"/>
      <c r="B54" s="226"/>
      <c r="C54" s="235"/>
      <c r="D54" s="235"/>
    </row>
    <row r="55" spans="1:4" ht="14.25">
      <c r="A55" s="250" t="s">
        <v>205</v>
      </c>
      <c r="B55" s="251">
        <v>4</v>
      </c>
      <c r="C55" s="252">
        <f>C52+C53</f>
        <v>347567436</v>
      </c>
      <c r="D55" s="253">
        <f>D52+D53</f>
        <v>25386372</v>
      </c>
    </row>
    <row r="56" spans="1:4" ht="10.5" customHeight="1">
      <c r="A56" s="254"/>
      <c r="B56" s="254"/>
      <c r="C56" s="255"/>
      <c r="D56" s="255"/>
    </row>
    <row r="57" spans="1:4" s="217" customFormat="1" ht="14.25">
      <c r="A57" s="273" t="str">
        <f>+C_SFP!A46</f>
        <v>The Notes on pages 10 to 43 form part of these financial statements.</v>
      </c>
      <c r="B57" s="273"/>
      <c r="C57" s="273"/>
      <c r="D57" s="273"/>
    </row>
    <row r="58" spans="1:4" ht="14.25">
      <c r="A58" s="256"/>
      <c r="B58" s="256"/>
      <c r="C58" s="256"/>
      <c r="D58" s="256"/>
    </row>
    <row r="59" spans="3:4" ht="14.25">
      <c r="C59" s="105"/>
      <c r="D59" s="105"/>
    </row>
    <row r="60" spans="1:3" ht="14.25">
      <c r="A60" s="106"/>
      <c r="B60" s="106"/>
      <c r="C60" s="106"/>
    </row>
  </sheetData>
  <sheetProtection password="DA96" sheet="1" objects="1" scenarios="1" selectLockedCells="1" selectUnlockedCells="1"/>
  <mergeCells count="1">
    <mergeCell ref="A57:D57"/>
  </mergeCells>
  <printOptions horizontalCentered="1"/>
  <pageMargins left="1.1023622047244095" right="0.7086614173228347" top="0.7480314960629921" bottom="0.7480314960629921" header="0.31496062992125984" footer="0.4724409448818898"/>
  <pageSetup fitToHeight="1" fitToWidth="1" horizontalDpi="600" verticalDpi="600" orientation="portrait" scale="82" r:id="rId1"/>
  <headerFooter>
    <oddFooter>&amp;R&amp;12 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57"/>
  <sheetViews>
    <sheetView zoomScaleSheetLayoutView="100" workbookViewId="0" topLeftCell="A1">
      <pane xSplit="4" ySplit="7" topLeftCell="E4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45" sqref="B45"/>
    </sheetView>
  </sheetViews>
  <sheetFormatPr defaultColWidth="11.421875" defaultRowHeight="15"/>
  <cols>
    <col min="1" max="1" width="47.7109375" style="188" customWidth="1"/>
    <col min="2" max="2" width="8.28125" style="136" customWidth="1"/>
    <col min="3" max="3" width="17.421875" style="136" customWidth="1"/>
    <col min="4" max="4" width="17.7109375" style="136" bestFit="1" customWidth="1"/>
    <col min="5" max="5" width="10.421875" style="188" customWidth="1"/>
    <col min="6" max="6" width="11.421875" style="188" hidden="1" customWidth="1"/>
    <col min="7" max="7" width="15.140625" style="188" hidden="1" customWidth="1"/>
    <col min="8" max="16384" width="11.421875" style="188" customWidth="1"/>
  </cols>
  <sheetData>
    <row r="1" spans="1:4" ht="13.5">
      <c r="A1" s="274" t="s">
        <v>0</v>
      </c>
      <c r="B1" s="274"/>
      <c r="C1" s="274"/>
      <c r="D1" s="274"/>
    </row>
    <row r="2" spans="1:4" ht="13.5">
      <c r="A2" s="274" t="s">
        <v>108</v>
      </c>
      <c r="B2" s="274"/>
      <c r="C2" s="274"/>
      <c r="D2" s="274"/>
    </row>
    <row r="3" spans="1:4" ht="13.5">
      <c r="A3" s="275" t="s">
        <v>2</v>
      </c>
      <c r="B3" s="275"/>
      <c r="C3" s="275"/>
      <c r="D3" s="275"/>
    </row>
    <row r="4" spans="1:4" ht="13.5">
      <c r="A4" s="276" t="s">
        <v>3</v>
      </c>
      <c r="B4" s="276"/>
      <c r="C4" s="276"/>
      <c r="D4" s="276"/>
    </row>
    <row r="5" spans="1:4" ht="7.5" customHeight="1">
      <c r="A5" s="71"/>
      <c r="B5" s="110"/>
      <c r="C5" s="110"/>
      <c r="D5" s="110"/>
    </row>
    <row r="6" spans="1:4" ht="12.75" customHeight="1">
      <c r="A6" s="189"/>
      <c r="B6" s="278" t="s">
        <v>4</v>
      </c>
      <c r="C6" s="268">
        <v>2022</v>
      </c>
      <c r="D6" s="268">
        <v>2021</v>
      </c>
    </row>
    <row r="7" spans="1:4" ht="9" customHeight="1">
      <c r="A7" s="190"/>
      <c r="B7" s="279"/>
      <c r="C7" s="269"/>
      <c r="D7" s="269"/>
    </row>
    <row r="8" spans="1:4" ht="7.5" customHeight="1">
      <c r="A8" s="69"/>
      <c r="B8" s="191"/>
      <c r="C8" s="191"/>
      <c r="D8" s="192"/>
    </row>
    <row r="9" spans="1:4" ht="13.5">
      <c r="A9" s="179" t="s">
        <v>5</v>
      </c>
      <c r="B9" s="191"/>
      <c r="C9" s="191"/>
      <c r="D9" s="192"/>
    </row>
    <row r="10" spans="1:4" ht="7.5" customHeight="1">
      <c r="A10" s="179"/>
      <c r="B10" s="191"/>
      <c r="C10" s="191"/>
      <c r="D10" s="192"/>
    </row>
    <row r="11" spans="1:4" ht="13.5">
      <c r="A11" s="179" t="s">
        <v>6</v>
      </c>
      <c r="B11" s="120"/>
      <c r="C11" s="120"/>
      <c r="D11" s="110"/>
    </row>
    <row r="12" spans="1:7" ht="13.5">
      <c r="A12" s="182" t="s">
        <v>7</v>
      </c>
      <c r="B12" s="157">
        <v>4</v>
      </c>
      <c r="C12" s="158">
        <f>'[1]Comparative SFP'!E12</f>
        <v>347329893</v>
      </c>
      <c r="D12" s="159">
        <v>25136369</v>
      </c>
      <c r="F12" s="188" t="b">
        <f>A12='[1]Comparative SFP'!B12</f>
        <v>1</v>
      </c>
      <c r="G12" s="193"/>
    </row>
    <row r="13" spans="1:7" ht="13.5">
      <c r="A13" s="182" t="s">
        <v>8</v>
      </c>
      <c r="B13" s="157">
        <v>5</v>
      </c>
      <c r="C13" s="158">
        <f>'[1]Comparative SFP'!E13</f>
        <v>856801064.0000002</v>
      </c>
      <c r="D13" s="159">
        <v>1955000000.0000002</v>
      </c>
      <c r="F13" s="188" t="b">
        <f>A13='[1]Comparative SFP'!B13</f>
        <v>1</v>
      </c>
      <c r="G13" s="193"/>
    </row>
    <row r="14" spans="1:7" ht="13.5">
      <c r="A14" s="182" t="s">
        <v>9</v>
      </c>
      <c r="B14" s="157">
        <v>6</v>
      </c>
      <c r="C14" s="158">
        <f>'[1]Comparative SFP'!E14</f>
        <v>781435245</v>
      </c>
      <c r="D14" s="194">
        <v>748513214</v>
      </c>
      <c r="F14" s="188" t="b">
        <f>A14='[1]Comparative SFP'!B14</f>
        <v>1</v>
      </c>
      <c r="G14" s="193"/>
    </row>
    <row r="15" spans="1:7" ht="13.5">
      <c r="A15" s="182" t="s">
        <v>10</v>
      </c>
      <c r="B15" s="157">
        <v>11</v>
      </c>
      <c r="C15" s="158">
        <f>'[1]Comparative SFP'!E15</f>
        <v>1550000000</v>
      </c>
      <c r="D15" s="195">
        <v>25153599</v>
      </c>
      <c r="F15" s="188" t="b">
        <f>A15='[1]Comparative SFP'!B15</f>
        <v>1</v>
      </c>
      <c r="G15" s="193"/>
    </row>
    <row r="16" spans="1:7" ht="13.5">
      <c r="A16" s="182" t="s">
        <v>11</v>
      </c>
      <c r="B16" s="157">
        <v>7</v>
      </c>
      <c r="C16" s="158">
        <f>'[1]Comparative SFP'!E16</f>
        <v>847783371</v>
      </c>
      <c r="D16" s="159">
        <v>802424421</v>
      </c>
      <c r="F16" s="188" t="b">
        <f>A16='[1]Comparative SFP'!B16</f>
        <v>1</v>
      </c>
      <c r="G16" s="193"/>
    </row>
    <row r="17" spans="1:7" ht="13.5">
      <c r="A17" s="182" t="s">
        <v>12</v>
      </c>
      <c r="B17" s="157">
        <v>8</v>
      </c>
      <c r="C17" s="158">
        <f>'[1]Comparative SFP'!E17</f>
        <v>3530748709</v>
      </c>
      <c r="D17" s="159">
        <v>3651734018</v>
      </c>
      <c r="F17" s="188" t="b">
        <f>A17='[1]Comparative SFP'!B17</f>
        <v>1</v>
      </c>
      <c r="G17" s="193"/>
    </row>
    <row r="18" spans="1:7" ht="13.5">
      <c r="A18" s="182" t="s">
        <v>13</v>
      </c>
      <c r="B18" s="157">
        <v>9</v>
      </c>
      <c r="C18" s="158">
        <f>'[1]Comparative SFP'!E18</f>
        <v>20844758</v>
      </c>
      <c r="D18" s="159">
        <v>14429489</v>
      </c>
      <c r="F18" s="188" t="b">
        <f>A18='[1]Comparative SFP'!B18</f>
        <v>1</v>
      </c>
      <c r="G18" s="193"/>
    </row>
    <row r="19" spans="1:7" ht="13.5">
      <c r="A19" s="196"/>
      <c r="B19" s="197"/>
      <c r="C19" s="198">
        <f>SUM(C12:C18)</f>
        <v>7934943040</v>
      </c>
      <c r="D19" s="199">
        <f>SUM(D12:D18)</f>
        <v>7222391110</v>
      </c>
      <c r="G19" s="193"/>
    </row>
    <row r="20" spans="1:4" ht="7.5" customHeight="1">
      <c r="A20" s="179"/>
      <c r="B20" s="110"/>
      <c r="C20" s="110"/>
      <c r="D20" s="200"/>
    </row>
    <row r="21" spans="1:4" ht="13.5">
      <c r="A21" s="179" t="s">
        <v>14</v>
      </c>
      <c r="B21" s="110"/>
      <c r="C21" s="200"/>
      <c r="D21" s="200"/>
    </row>
    <row r="22" spans="1:7" ht="13.5">
      <c r="A22" s="182" t="s">
        <v>15</v>
      </c>
      <c r="B22" s="157">
        <v>10</v>
      </c>
      <c r="C22" s="158">
        <v>237134062</v>
      </c>
      <c r="D22" s="159">
        <v>184926906</v>
      </c>
      <c r="F22" s="188" t="b">
        <f>A22='[1]Comparative SFP (2)'!B23</f>
        <v>1</v>
      </c>
      <c r="G22" s="193">
        <f>D22-'[1]Comparative SFP (2)'!F23</f>
        <v>0</v>
      </c>
    </row>
    <row r="23" spans="1:7" ht="13.5">
      <c r="A23" s="182" t="s">
        <v>10</v>
      </c>
      <c r="B23" s="157">
        <v>11</v>
      </c>
      <c r="C23" s="158">
        <v>799471339</v>
      </c>
      <c r="D23" s="159">
        <v>2349443190.9999995</v>
      </c>
      <c r="F23" s="188" t="b">
        <f>A23='[1]Comparative SFP (2)'!B24</f>
        <v>1</v>
      </c>
      <c r="G23" s="193">
        <f>D23-'[1]Comparative SFP (2)'!F24</f>
        <v>0</v>
      </c>
    </row>
    <row r="24" spans="1:7" ht="13.5">
      <c r="A24" s="182" t="s">
        <v>16</v>
      </c>
      <c r="B24" s="157">
        <v>12</v>
      </c>
      <c r="C24" s="158">
        <v>21222042</v>
      </c>
      <c r="D24" s="159">
        <v>21567062</v>
      </c>
      <c r="F24" s="188" t="b">
        <f>A24='[1]Comparative SFP (2)'!B25</f>
        <v>1</v>
      </c>
      <c r="G24" s="193">
        <f>D24-'[1]Comparative SFP (2)'!F25</f>
        <v>0</v>
      </c>
    </row>
    <row r="25" spans="1:7" ht="13.5">
      <c r="A25" s="182" t="s">
        <v>17</v>
      </c>
      <c r="B25" s="157">
        <v>13</v>
      </c>
      <c r="C25" s="158">
        <v>6049191.000000013</v>
      </c>
      <c r="D25" s="159">
        <v>6080407</v>
      </c>
      <c r="F25" s="188" t="b">
        <f>A25='[1]Comparative SFP (2)'!B26</f>
        <v>1</v>
      </c>
      <c r="G25" s="193">
        <f>D25-'[1]Comparative SFP (2)'!F26</f>
        <v>0</v>
      </c>
    </row>
    <row r="26" spans="1:7" ht="13.5">
      <c r="A26" s="201" t="s">
        <v>18</v>
      </c>
      <c r="B26" s="157">
        <v>14</v>
      </c>
      <c r="C26" s="158">
        <v>1685253455.9999995</v>
      </c>
      <c r="D26" s="159">
        <v>1696481370</v>
      </c>
      <c r="F26" s="188" t="b">
        <f>A26='[1]Comparative SFP (2)'!B27</f>
        <v>1</v>
      </c>
      <c r="G26" s="193">
        <f>D26-'[1]Comparative SFP (2)'!F27</f>
        <v>0</v>
      </c>
    </row>
    <row r="27" spans="1:7" ht="13.5">
      <c r="A27" s="182" t="s">
        <v>19</v>
      </c>
      <c r="B27" s="157">
        <v>15</v>
      </c>
      <c r="C27" s="158">
        <v>1747781206</v>
      </c>
      <c r="D27" s="159">
        <v>1729696193</v>
      </c>
      <c r="F27" s="188" t="b">
        <f>A27='[1]Comparative SFP (2)'!B28</f>
        <v>1</v>
      </c>
      <c r="G27" s="193">
        <f>D27-'[1]Comparative SFP (2)'!F28</f>
        <v>0</v>
      </c>
    </row>
    <row r="28" spans="1:7" ht="13.5">
      <c r="A28" s="182" t="s">
        <v>20</v>
      </c>
      <c r="B28" s="157">
        <v>16</v>
      </c>
      <c r="C28" s="158">
        <v>19118979</v>
      </c>
      <c r="D28" s="159">
        <v>19374979</v>
      </c>
      <c r="F28" s="188" t="b">
        <f>A28='[1]Comparative SFP (2)'!B29</f>
        <v>1</v>
      </c>
      <c r="G28" s="193">
        <f>D28-'[1]Comparative SFP (2)'!F29</f>
        <v>0</v>
      </c>
    </row>
    <row r="29" spans="1:7" ht="13.5">
      <c r="A29" s="182" t="s">
        <v>21</v>
      </c>
      <c r="B29" s="157">
        <v>17</v>
      </c>
      <c r="C29" s="158">
        <v>24347950</v>
      </c>
      <c r="D29" s="159">
        <v>33687630</v>
      </c>
      <c r="F29" s="188" t="b">
        <f>A29='[1]Comparative SFP (2)'!B30</f>
        <v>1</v>
      </c>
      <c r="G29" s="193">
        <f>D29-'[1]Comparative SFP (2)'!F30</f>
        <v>0</v>
      </c>
    </row>
    <row r="30" spans="1:7" ht="13.5">
      <c r="A30" s="182" t="s">
        <v>22</v>
      </c>
      <c r="B30" s="157">
        <v>18</v>
      </c>
      <c r="C30" s="158">
        <v>333600533</v>
      </c>
      <c r="D30" s="159">
        <v>333093609</v>
      </c>
      <c r="F30" s="188" t="b">
        <f>A30='[1]Comparative SFP (2)'!B31</f>
        <v>1</v>
      </c>
      <c r="G30" s="193">
        <f>D30-'[1]Comparative SFP (2)'!F31</f>
        <v>0</v>
      </c>
    </row>
    <row r="31" spans="1:4" ht="15" customHeight="1">
      <c r="A31" s="196"/>
      <c r="B31" s="202"/>
      <c r="C31" s="203">
        <f>SUM(C22:C30)</f>
        <v>4873978758</v>
      </c>
      <c r="D31" s="199">
        <f>SUM(D22:D30)</f>
        <v>6374351347</v>
      </c>
    </row>
    <row r="32" spans="1:4" ht="11.25" customHeight="1">
      <c r="A32" s="179"/>
      <c r="B32" s="120"/>
      <c r="C32" s="120"/>
      <c r="D32" s="200"/>
    </row>
    <row r="33" spans="1:4" ht="14.25" customHeight="1">
      <c r="A33" s="204" t="s">
        <v>23</v>
      </c>
      <c r="B33" s="205"/>
      <c r="C33" s="206">
        <f>C19+C31</f>
        <v>12808921798</v>
      </c>
      <c r="D33" s="207">
        <f>D19+D31</f>
        <v>13596742457</v>
      </c>
    </row>
    <row r="34" spans="1:4" ht="7.5" customHeight="1">
      <c r="A34" s="179"/>
      <c r="B34" s="120"/>
      <c r="C34" s="120"/>
      <c r="D34" s="200"/>
    </row>
    <row r="35" spans="1:4" ht="13.5">
      <c r="A35" s="179" t="s">
        <v>24</v>
      </c>
      <c r="B35" s="191"/>
      <c r="C35" s="191"/>
      <c r="D35" s="192"/>
    </row>
    <row r="36" spans="1:4" ht="7.5" customHeight="1">
      <c r="A36" s="179"/>
      <c r="B36" s="191"/>
      <c r="C36" s="191"/>
      <c r="D36" s="192"/>
    </row>
    <row r="37" spans="1:4" ht="13.5">
      <c r="A37" s="179" t="s">
        <v>25</v>
      </c>
      <c r="B37" s="120"/>
      <c r="C37" s="120"/>
      <c r="D37" s="110"/>
    </row>
    <row r="38" spans="1:7" ht="13.5">
      <c r="A38" s="182" t="s">
        <v>26</v>
      </c>
      <c r="B38" s="157">
        <v>19</v>
      </c>
      <c r="C38" s="158">
        <v>417614690</v>
      </c>
      <c r="D38" s="159">
        <v>506211654</v>
      </c>
      <c r="F38" s="188" t="b">
        <f>A38='[1]Comparative SFP (2)'!B43</f>
        <v>1</v>
      </c>
      <c r="G38" s="193">
        <f>D38-'[1]Comparative SFP (2)'!F43</f>
        <v>0</v>
      </c>
    </row>
    <row r="39" spans="1:7" ht="13.5">
      <c r="A39" s="182" t="s">
        <v>27</v>
      </c>
      <c r="B39" s="157">
        <v>20</v>
      </c>
      <c r="C39" s="158">
        <v>1285441776</v>
      </c>
      <c r="D39" s="159">
        <v>2295441048</v>
      </c>
      <c r="F39" s="188" t="b">
        <f>A39='[1]Comparative SFP (2)'!B44</f>
        <v>1</v>
      </c>
      <c r="G39" s="193">
        <f>D39-'[1]Comparative SFP (2)'!F44</f>
        <v>0</v>
      </c>
    </row>
    <row r="40" spans="1:6" ht="13.5">
      <c r="A40" s="182" t="s">
        <v>28</v>
      </c>
      <c r="B40" s="157"/>
      <c r="C40" s="158"/>
      <c r="D40" s="208"/>
      <c r="F40" s="188" t="b">
        <f>A40='[1]Comparative SFP (2)'!B45</f>
        <v>1</v>
      </c>
    </row>
    <row r="41" spans="1:7" ht="13.5">
      <c r="A41" s="182" t="s">
        <v>29</v>
      </c>
      <c r="B41" s="157">
        <v>21</v>
      </c>
      <c r="C41" s="158">
        <v>785430616</v>
      </c>
      <c r="D41" s="159">
        <v>941071664</v>
      </c>
      <c r="G41" s="193">
        <f>D41-'[1]Comparative SFP (2)'!F46</f>
        <v>0</v>
      </c>
    </row>
    <row r="42" spans="1:7" ht="13.5">
      <c r="A42" s="196"/>
      <c r="B42" s="202"/>
      <c r="C42" s="198">
        <f>SUM(C38:C41)</f>
        <v>2488487082</v>
      </c>
      <c r="D42" s="199">
        <f>SUM(D38:D41)</f>
        <v>3742724366</v>
      </c>
      <c r="G42" s="193">
        <f>D42-'[1]Comparative SFP (2)'!F48</f>
        <v>0</v>
      </c>
    </row>
    <row r="43" spans="1:4" ht="7.5" customHeight="1">
      <c r="A43" s="179"/>
      <c r="B43" s="120"/>
      <c r="C43" s="120"/>
      <c r="D43" s="200"/>
    </row>
    <row r="44" spans="1:4" ht="13.5">
      <c r="A44" s="179" t="s">
        <v>30</v>
      </c>
      <c r="B44" s="120"/>
      <c r="C44" s="120"/>
      <c r="D44" s="110"/>
    </row>
    <row r="45" spans="1:7" ht="13.5">
      <c r="A45" s="182" t="s">
        <v>31</v>
      </c>
      <c r="B45" s="157">
        <v>22</v>
      </c>
      <c r="C45" s="158">
        <v>483113264</v>
      </c>
      <c r="D45" s="138">
        <v>473923965</v>
      </c>
      <c r="F45" s="188" t="b">
        <f>A45='[1]Comparative SFP (2)'!B54</f>
        <v>1</v>
      </c>
      <c r="G45" s="193">
        <f>D45-'[1]Comparative SFP (2)'!F54</f>
        <v>0</v>
      </c>
    </row>
    <row r="46" spans="1:7" ht="13.5">
      <c r="A46" s="196"/>
      <c r="B46" s="162"/>
      <c r="C46" s="203">
        <f>SUM(C45:C45)</f>
        <v>483113264</v>
      </c>
      <c r="D46" s="199">
        <f>SUM(D45:D45)</f>
        <v>473923965</v>
      </c>
      <c r="G46" s="193">
        <f>D46-'[1]Comparative SFP (2)'!F56</f>
        <v>0</v>
      </c>
    </row>
    <row r="47" spans="1:4" ht="16.5" customHeight="1">
      <c r="A47" s="196" t="s">
        <v>32</v>
      </c>
      <c r="B47" s="162"/>
      <c r="C47" s="203">
        <f>C42+C46</f>
        <v>2971600346</v>
      </c>
      <c r="D47" s="199">
        <f>D42+D46</f>
        <v>4216648331</v>
      </c>
    </row>
    <row r="48" spans="1:4" ht="12.75" customHeight="1">
      <c r="A48" s="179"/>
      <c r="B48" s="165"/>
      <c r="C48" s="120"/>
      <c r="D48" s="200"/>
    </row>
    <row r="49" spans="1:7" ht="13.5">
      <c r="A49" s="209" t="s">
        <v>33</v>
      </c>
      <c r="B49" s="210">
        <v>23</v>
      </c>
      <c r="C49" s="174">
        <v>9837321452</v>
      </c>
      <c r="D49" s="175">
        <v>9380094126</v>
      </c>
      <c r="G49" s="193">
        <f>D49-'[1]Comparative SFP (2)'!F58</f>
        <v>0</v>
      </c>
    </row>
    <row r="50" spans="1:4" ht="7.5" customHeight="1">
      <c r="A50" s="179"/>
      <c r="B50" s="120"/>
      <c r="C50" s="120"/>
      <c r="D50" s="110"/>
    </row>
    <row r="51" spans="1:4" ht="13.5">
      <c r="A51" s="204" t="s">
        <v>34</v>
      </c>
      <c r="B51" s="211"/>
      <c r="C51" s="206">
        <f>C47+C49</f>
        <v>12808921798</v>
      </c>
      <c r="D51" s="207">
        <f>D47+D49</f>
        <v>13596742457</v>
      </c>
    </row>
    <row r="52" spans="1:4" ht="7.5" customHeight="1">
      <c r="A52" s="77"/>
      <c r="B52" s="120"/>
      <c r="C52" s="120"/>
      <c r="D52" s="200"/>
    </row>
    <row r="53" spans="1:4" ht="13.5">
      <c r="A53" s="277" t="s">
        <v>35</v>
      </c>
      <c r="B53" s="277"/>
      <c r="C53" s="277"/>
      <c r="D53" s="277"/>
    </row>
    <row r="54" spans="3:4" ht="13.5">
      <c r="C54" s="147">
        <f>+C51-C33</f>
        <v>0</v>
      </c>
      <c r="D54" s="147">
        <f>+D51-D33</f>
        <v>0</v>
      </c>
    </row>
    <row r="55" spans="3:4" ht="13.5">
      <c r="C55" s="147"/>
      <c r="D55" s="147"/>
    </row>
    <row r="57" spans="3:4" ht="13.5">
      <c r="C57" s="147"/>
      <c r="D57" s="147"/>
    </row>
  </sheetData>
  <sheetProtection/>
  <mergeCells count="8">
    <mergeCell ref="A1:D1"/>
    <mergeCell ref="A2:D2"/>
    <mergeCell ref="A3:D3"/>
    <mergeCell ref="A4:D4"/>
    <mergeCell ref="A53:D53"/>
    <mergeCell ref="B6:B7"/>
    <mergeCell ref="C6:C7"/>
    <mergeCell ref="D6:D7"/>
  </mergeCells>
  <printOptions/>
  <pageMargins left="1.25" right="1" top="1" bottom="1" header="0.3" footer="0.8"/>
  <pageSetup firstPageNumber="6" useFirstPageNumber="1" horizontalDpi="600" verticalDpi="600" orientation="portrait" scale="85"/>
  <headerFooter scaleWithDoc="0">
    <oddFooter>&amp;R&amp;"Arial,Regular"&amp;10 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zoomScaleSheetLayoutView="90" workbookViewId="0" topLeftCell="A1">
      <pane xSplit="8" ySplit="7" topLeftCell="I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45" sqref="B45"/>
    </sheetView>
  </sheetViews>
  <sheetFormatPr defaultColWidth="11.421875" defaultRowHeight="15"/>
  <cols>
    <col min="1" max="1" width="2.7109375" style="71" customWidth="1"/>
    <col min="2" max="2" width="3.140625" style="71" customWidth="1"/>
    <col min="3" max="3" width="51.140625" style="71" customWidth="1"/>
    <col min="4" max="4" width="5.7109375" style="71" bestFit="1" customWidth="1"/>
    <col min="5" max="5" width="17.28125" style="71" customWidth="1"/>
    <col min="6" max="6" width="16.140625" style="71" customWidth="1"/>
    <col min="7" max="7" width="14.28125" style="71" hidden="1" customWidth="1"/>
    <col min="8" max="8" width="13.140625" style="71" bestFit="1" customWidth="1"/>
    <col min="9" max="9" width="11.421875" style="71" hidden="1" customWidth="1"/>
    <col min="10" max="10" width="13.421875" style="71" hidden="1" customWidth="1"/>
    <col min="11" max="11" width="11.421875" style="71" hidden="1" customWidth="1"/>
    <col min="12" max="13" width="13.421875" style="71" bestFit="1" customWidth="1"/>
    <col min="14" max="14" width="14.7109375" style="71" bestFit="1" customWidth="1"/>
    <col min="15" max="15" width="14.421875" style="71" bestFit="1" customWidth="1"/>
    <col min="16" max="16384" width="11.421875" style="71" customWidth="1"/>
  </cols>
  <sheetData>
    <row r="1" spans="1:7" ht="13.5">
      <c r="A1" s="274" t="s">
        <v>0</v>
      </c>
      <c r="B1" s="274"/>
      <c r="C1" s="274"/>
      <c r="D1" s="274"/>
      <c r="E1" s="274"/>
      <c r="F1" s="274"/>
      <c r="G1" s="274"/>
    </row>
    <row r="2" spans="1:7" ht="13.5">
      <c r="A2" s="274" t="s">
        <v>109</v>
      </c>
      <c r="B2" s="274"/>
      <c r="C2" s="274"/>
      <c r="D2" s="274"/>
      <c r="E2" s="274"/>
      <c r="F2" s="274"/>
      <c r="G2" s="274"/>
    </row>
    <row r="3" spans="1:7" ht="13.5">
      <c r="A3" s="283" t="s">
        <v>37</v>
      </c>
      <c r="B3" s="274"/>
      <c r="C3" s="274"/>
      <c r="D3" s="274"/>
      <c r="E3" s="274"/>
      <c r="F3" s="274"/>
      <c r="G3" s="274"/>
    </row>
    <row r="4" spans="1:7" ht="13.5">
      <c r="A4" s="276" t="s">
        <v>3</v>
      </c>
      <c r="B4" s="276"/>
      <c r="C4" s="276"/>
      <c r="D4" s="276"/>
      <c r="E4" s="276"/>
      <c r="F4" s="276"/>
      <c r="G4" s="276"/>
    </row>
    <row r="5" ht="11.25" customHeight="1"/>
    <row r="6" spans="1:7" ht="18" customHeight="1">
      <c r="A6" s="153"/>
      <c r="B6" s="153"/>
      <c r="C6" s="153"/>
      <c r="D6" s="281" t="s">
        <v>4</v>
      </c>
      <c r="E6" s="268">
        <v>2022</v>
      </c>
      <c r="F6" s="271">
        <v>2021</v>
      </c>
      <c r="G6" s="154">
        <v>2017</v>
      </c>
    </row>
    <row r="7" spans="1:7" ht="7.5" customHeight="1">
      <c r="A7" s="155"/>
      <c r="B7" s="155"/>
      <c r="C7" s="155"/>
      <c r="D7" s="282"/>
      <c r="E7" s="269"/>
      <c r="F7" s="272"/>
      <c r="G7" s="156" t="s">
        <v>38</v>
      </c>
    </row>
    <row r="8" spans="1:7" ht="13.5">
      <c r="A8" s="77"/>
      <c r="B8" s="77"/>
      <c r="C8" s="77"/>
      <c r="D8" s="69"/>
      <c r="E8" s="69"/>
      <c r="F8" s="70"/>
      <c r="G8" s="70"/>
    </row>
    <row r="9" spans="1:5" ht="13.5">
      <c r="A9" s="77" t="s">
        <v>39</v>
      </c>
      <c r="B9" s="77"/>
      <c r="C9" s="77"/>
      <c r="D9" s="157">
        <v>24</v>
      </c>
      <c r="E9" s="77"/>
    </row>
    <row r="10" spans="1:10" ht="13.5">
      <c r="A10" s="71" t="s">
        <v>40</v>
      </c>
      <c r="D10" s="157"/>
      <c r="E10" s="158">
        <v>126376250</v>
      </c>
      <c r="F10" s="159">
        <v>178107739</v>
      </c>
      <c r="G10" s="159">
        <v>142574690</v>
      </c>
      <c r="H10" s="160"/>
      <c r="I10" s="71" t="b">
        <f>A10='[1]Comparative SCI (2)'!B12</f>
        <v>1</v>
      </c>
      <c r="J10" s="160">
        <f>F10-'[1]Comparative SCI (2)'!F12</f>
        <v>0</v>
      </c>
    </row>
    <row r="11" spans="1:10" ht="13.5">
      <c r="A11" s="71" t="s">
        <v>41</v>
      </c>
      <c r="D11" s="157"/>
      <c r="E11" s="158">
        <v>136235875</v>
      </c>
      <c r="F11" s="159">
        <v>132581494</v>
      </c>
      <c r="G11" s="159">
        <v>205894408</v>
      </c>
      <c r="H11" s="160"/>
      <c r="I11" s="71" t="b">
        <f>A11='[1]Comparative SCI (2)'!B13</f>
        <v>1</v>
      </c>
      <c r="J11" s="160">
        <f>F11-'[1]Comparative SCI (2)'!F13</f>
        <v>0</v>
      </c>
    </row>
    <row r="12" spans="1:10" ht="13.5">
      <c r="A12" s="71" t="s">
        <v>42</v>
      </c>
      <c r="D12" s="157"/>
      <c r="E12" s="158">
        <v>28362870</v>
      </c>
      <c r="F12" s="159">
        <v>18593259</v>
      </c>
      <c r="G12" s="159">
        <v>128087452</v>
      </c>
      <c r="H12" s="160"/>
      <c r="I12" s="71" t="b">
        <f>A12='[1]Comparative SCI (2)'!B14</f>
        <v>1</v>
      </c>
      <c r="J12" s="160">
        <f>F12-'[1]Comparative SCI (2)'!F14</f>
        <v>0</v>
      </c>
    </row>
    <row r="13" spans="1:10" ht="13.5">
      <c r="A13" s="71" t="s">
        <v>43</v>
      </c>
      <c r="D13" s="157"/>
      <c r="E13" s="158">
        <v>128323962</v>
      </c>
      <c r="F13" s="159">
        <v>61238143</v>
      </c>
      <c r="G13" s="159">
        <v>311658410</v>
      </c>
      <c r="H13" s="160"/>
      <c r="I13" s="71" t="b">
        <f>A13='[1]Comparative SCI (2)'!B15</f>
        <v>1</v>
      </c>
      <c r="J13" s="160">
        <f>F13-'[1]Comparative SCI (2)'!F15</f>
        <v>0</v>
      </c>
    </row>
    <row r="14" spans="1:10" ht="13.5">
      <c r="A14" s="71" t="s">
        <v>44</v>
      </c>
      <c r="D14" s="157"/>
      <c r="E14" s="158">
        <v>-427040</v>
      </c>
      <c r="F14" s="159">
        <v>-37833799</v>
      </c>
      <c r="G14" s="159">
        <v>211779867</v>
      </c>
      <c r="H14" s="160"/>
      <c r="I14" s="71" t="b">
        <f>A14='[1]Comparative SCI (2)'!B16</f>
        <v>1</v>
      </c>
      <c r="J14" s="160">
        <f>F14-'[1]Comparative SCI (2)'!F16</f>
        <v>0</v>
      </c>
    </row>
    <row r="15" spans="1:10" ht="13.5">
      <c r="A15" s="161"/>
      <c r="B15" s="161"/>
      <c r="C15" s="161"/>
      <c r="D15" s="162"/>
      <c r="E15" s="163">
        <f>SUM(E10:E14)</f>
        <v>418871917</v>
      </c>
      <c r="F15" s="164">
        <f>SUM(F10:F14)</f>
        <v>352686836</v>
      </c>
      <c r="G15" s="164">
        <f>SUM(G10:G14)</f>
        <v>999994827</v>
      </c>
      <c r="I15" s="185"/>
      <c r="J15" s="160">
        <f>F15-'[1]Comparative SCI (2)'!F17</f>
        <v>0</v>
      </c>
    </row>
    <row r="16" spans="1:7" ht="13.5">
      <c r="A16" s="77"/>
      <c r="B16" s="77"/>
      <c r="C16" s="77"/>
      <c r="D16" s="165"/>
      <c r="E16" s="166"/>
      <c r="F16" s="166"/>
      <c r="G16" s="160"/>
    </row>
    <row r="17" spans="1:7" ht="13.5">
      <c r="A17" s="77" t="s">
        <v>45</v>
      </c>
      <c r="B17" s="77"/>
      <c r="C17" s="77"/>
      <c r="D17" s="167"/>
      <c r="E17" s="167"/>
      <c r="F17" s="70"/>
      <c r="G17" s="70"/>
    </row>
    <row r="18" spans="1:10" ht="13.5">
      <c r="A18" s="71" t="s">
        <v>46</v>
      </c>
      <c r="D18" s="157"/>
      <c r="E18" s="158">
        <v>2203879</v>
      </c>
      <c r="F18" s="159">
        <v>4988156</v>
      </c>
      <c r="G18" s="159">
        <v>4145849.22</v>
      </c>
      <c r="I18" s="71" t="b">
        <f>A18='[1]Comparative SCI (2)'!B21</f>
        <v>1</v>
      </c>
      <c r="J18" s="160">
        <f>F18-'[1]Comparative SCI (2)'!F21</f>
        <v>0</v>
      </c>
    </row>
    <row r="19" spans="1:10" ht="13.5">
      <c r="A19" s="71" t="s">
        <v>47</v>
      </c>
      <c r="D19" s="157"/>
      <c r="E19" s="158">
        <v>7301658</v>
      </c>
      <c r="F19" s="159">
        <v>6417420</v>
      </c>
      <c r="G19" s="159">
        <v>2140436.66</v>
      </c>
      <c r="H19" s="160"/>
      <c r="I19" s="71" t="b">
        <f>A19='[1]Comparative SCI (2)'!B22</f>
        <v>1</v>
      </c>
      <c r="J19" s="160">
        <f>F19-'[1]Comparative SCI (2)'!F22</f>
        <v>0</v>
      </c>
    </row>
    <row r="20" spans="1:10" ht="13.5">
      <c r="A20" s="71" t="s">
        <v>48</v>
      </c>
      <c r="D20" s="157"/>
      <c r="E20" s="158">
        <v>1848172</v>
      </c>
      <c r="F20" s="159">
        <v>1173746</v>
      </c>
      <c r="G20" s="159">
        <v>1426157.64</v>
      </c>
      <c r="I20" s="71" t="b">
        <f>A20='[1]Comparative SCI (2)'!B23</f>
        <v>1</v>
      </c>
      <c r="J20" s="160">
        <f>F20-'[1]Comparative SCI (2)'!F23</f>
        <v>0</v>
      </c>
    </row>
    <row r="21" spans="1:10" ht="13.5">
      <c r="A21" s="71" t="s">
        <v>49</v>
      </c>
      <c r="D21" s="157"/>
      <c r="E21" s="158">
        <v>715861</v>
      </c>
      <c r="F21" s="159">
        <v>523744</v>
      </c>
      <c r="G21" s="159">
        <v>754244.47</v>
      </c>
      <c r="I21" s="71" t="b">
        <f>A21='[1]Comparative SCI (2)'!B24</f>
        <v>1</v>
      </c>
      <c r="J21" s="160">
        <f>F21-'[1]Comparative SCI (2)'!F24</f>
        <v>0</v>
      </c>
    </row>
    <row r="22" spans="1:7" ht="12.75" customHeight="1" hidden="1">
      <c r="A22" s="71" t="s">
        <v>50</v>
      </c>
      <c r="D22" s="157"/>
      <c r="E22" s="157"/>
      <c r="F22" s="159">
        <v>0</v>
      </c>
      <c r="G22" s="159">
        <v>0</v>
      </c>
    </row>
    <row r="23" spans="1:7" ht="13.5" hidden="1">
      <c r="A23" s="71" t="s">
        <v>51</v>
      </c>
      <c r="D23" s="157"/>
      <c r="E23" s="157"/>
      <c r="F23" s="159">
        <v>0</v>
      </c>
      <c r="G23" s="159">
        <v>0</v>
      </c>
    </row>
    <row r="24" spans="1:10" ht="13.5">
      <c r="A24" s="161"/>
      <c r="B24" s="161"/>
      <c r="C24" s="161"/>
      <c r="D24" s="162"/>
      <c r="E24" s="163">
        <f>SUM(E18:E23)</f>
        <v>12069570</v>
      </c>
      <c r="F24" s="164">
        <f>SUM(F18:F23)</f>
        <v>13103066</v>
      </c>
      <c r="G24" s="164">
        <f>SUM(G18:G23)</f>
        <v>8466687.99</v>
      </c>
      <c r="J24" s="160">
        <f>F24-'[1]Comparative SCI (2)'!F28</f>
        <v>0</v>
      </c>
    </row>
    <row r="25" spans="1:7" ht="13.5">
      <c r="A25" s="77"/>
      <c r="B25" s="77"/>
      <c r="C25" s="77"/>
      <c r="D25" s="165"/>
      <c r="E25" s="166"/>
      <c r="F25" s="166"/>
      <c r="G25" s="160"/>
    </row>
    <row r="26" spans="1:15" ht="13.5">
      <c r="A26" s="77" t="s">
        <v>52</v>
      </c>
      <c r="B26" s="77"/>
      <c r="C26" s="77"/>
      <c r="D26" s="167"/>
      <c r="E26" s="167"/>
      <c r="F26" s="70"/>
      <c r="G26" s="70"/>
      <c r="J26" s="276"/>
      <c r="K26" s="276"/>
      <c r="L26" s="276"/>
      <c r="M26" s="276"/>
      <c r="N26" s="276"/>
      <c r="O26" s="276"/>
    </row>
    <row r="27" spans="1:15" ht="13.5">
      <c r="A27" s="71" t="s">
        <v>53</v>
      </c>
      <c r="D27" s="157"/>
      <c r="E27" s="158">
        <v>59344226</v>
      </c>
      <c r="F27" s="168">
        <v>60310168</v>
      </c>
      <c r="G27" s="159">
        <v>82448946.72999999</v>
      </c>
      <c r="H27" s="160"/>
      <c r="I27" s="71" t="b">
        <f>A27='[1]Comparative SCI (2)'!B31</f>
        <v>1</v>
      </c>
      <c r="J27" s="160">
        <f>F27-'[1]Comparative SCI (2)'!F31</f>
        <v>0</v>
      </c>
      <c r="K27" s="186"/>
      <c r="L27" s="186"/>
      <c r="M27" s="186"/>
      <c r="N27" s="186"/>
      <c r="O27" s="186"/>
    </row>
    <row r="28" spans="1:11" ht="13.5">
      <c r="A28" s="71" t="s">
        <v>54</v>
      </c>
      <c r="D28" s="157"/>
      <c r="E28" s="158">
        <v>4020144</v>
      </c>
      <c r="F28" s="168">
        <v>3363175</v>
      </c>
      <c r="G28" s="159">
        <v>4287513.4</v>
      </c>
      <c r="H28" s="160"/>
      <c r="I28" s="71" t="b">
        <f>A28='[1]Comparative SCI (2)'!B32</f>
        <v>1</v>
      </c>
      <c r="J28" s="160">
        <f>F28-'[1]Comparative SCI (2)'!F32</f>
        <v>0</v>
      </c>
      <c r="K28" s="187"/>
    </row>
    <row r="29" spans="1:15" ht="13.5">
      <c r="A29" s="71" t="s">
        <v>55</v>
      </c>
      <c r="D29" s="157">
        <v>25</v>
      </c>
      <c r="E29" s="158">
        <v>194220</v>
      </c>
      <c r="F29" s="168">
        <v>118399</v>
      </c>
      <c r="G29" s="159">
        <v>4144819.790000001</v>
      </c>
      <c r="H29" s="160"/>
      <c r="I29" s="71" t="b">
        <f>A29='[1]Comparative SCI (2)'!B33</f>
        <v>1</v>
      </c>
      <c r="J29" s="160">
        <f>F29-'[1]Comparative SCI (2)'!F33</f>
        <v>0</v>
      </c>
      <c r="K29" s="168"/>
      <c r="L29" s="172"/>
      <c r="M29" s="172"/>
      <c r="N29" s="172"/>
      <c r="O29" s="172"/>
    </row>
    <row r="30" spans="1:11" ht="13.5">
      <c r="A30" s="71" t="s">
        <v>56</v>
      </c>
      <c r="D30" s="157"/>
      <c r="E30" s="158">
        <v>3762603</v>
      </c>
      <c r="F30" s="168">
        <v>3152427</v>
      </c>
      <c r="G30" s="159">
        <v>3387641.6399999997</v>
      </c>
      <c r="H30" s="160"/>
      <c r="I30" s="71" t="b">
        <f>A30='[1]Comparative SCI (2)'!B34</f>
        <v>1</v>
      </c>
      <c r="J30" s="160">
        <f>F30-'[1]Comparative SCI (2)'!F34</f>
        <v>0</v>
      </c>
      <c r="K30" s="187"/>
    </row>
    <row r="31" spans="1:11" ht="13.5">
      <c r="A31" s="71" t="s">
        <v>57</v>
      </c>
      <c r="D31" s="157"/>
      <c r="E31" s="158">
        <v>1895248</v>
      </c>
      <c r="F31" s="168">
        <v>1869531</v>
      </c>
      <c r="G31" s="159">
        <v>2043591.1099999996</v>
      </c>
      <c r="H31" s="160"/>
      <c r="I31" s="71" t="b">
        <f>A31='[1]Comparative SCI (2)'!B35</f>
        <v>1</v>
      </c>
      <c r="J31" s="160">
        <f>F31-'[1]Comparative SCI (2)'!F35</f>
        <v>0</v>
      </c>
      <c r="K31" s="187"/>
    </row>
    <row r="32" spans="1:11" ht="13.5">
      <c r="A32" s="71" t="s">
        <v>58</v>
      </c>
      <c r="D32" s="157"/>
      <c r="E32" s="158">
        <v>2314439</v>
      </c>
      <c r="F32" s="168">
        <v>2322857</v>
      </c>
      <c r="G32" s="159">
        <v>2000412.1000000003</v>
      </c>
      <c r="H32" s="160"/>
      <c r="I32" s="71" t="b">
        <f>A32='[1]Comparative SCI (2)'!B36</f>
        <v>1</v>
      </c>
      <c r="J32" s="160">
        <f>F32-'[1]Comparative SCI (2)'!F36</f>
        <v>0</v>
      </c>
      <c r="K32" s="187"/>
    </row>
    <row r="33" spans="1:11" ht="13.5">
      <c r="A33" s="71" t="s">
        <v>59</v>
      </c>
      <c r="D33" s="157"/>
      <c r="E33" s="158">
        <v>2859093</v>
      </c>
      <c r="F33" s="168">
        <v>2759449</v>
      </c>
      <c r="G33" s="137">
        <v>1379151.38</v>
      </c>
      <c r="H33" s="160"/>
      <c r="I33" s="71" t="b">
        <f>A33='[1]Comparative SCI (2)'!B37</f>
        <v>1</v>
      </c>
      <c r="J33" s="160">
        <f>F33-'[1]Comparative SCI (2)'!F37</f>
        <v>0</v>
      </c>
      <c r="K33" s="187"/>
    </row>
    <row r="34" spans="1:11" ht="13.5">
      <c r="A34" s="71" t="s">
        <v>60</v>
      </c>
      <c r="D34" s="157"/>
      <c r="E34" s="158">
        <v>1269132</v>
      </c>
      <c r="F34" s="168">
        <v>1535790</v>
      </c>
      <c r="G34" s="159">
        <v>1348724.22</v>
      </c>
      <c r="H34" s="160"/>
      <c r="I34" s="71" t="b">
        <f>A34='[1]Comparative SCI (2)'!B38</f>
        <v>1</v>
      </c>
      <c r="J34" s="160">
        <f>F34-'[1]Comparative SCI (2)'!F38</f>
        <v>0</v>
      </c>
      <c r="K34" s="187"/>
    </row>
    <row r="35" spans="1:11" ht="13.5">
      <c r="A35" s="71" t="s">
        <v>61</v>
      </c>
      <c r="D35" s="157"/>
      <c r="E35" s="158">
        <v>1194661</v>
      </c>
      <c r="F35" s="168">
        <v>1030987</v>
      </c>
      <c r="G35" s="159">
        <v>291860.72000000003</v>
      </c>
      <c r="H35" s="160"/>
      <c r="I35" s="71" t="b">
        <f>A35='[1]Comparative SCI (2)'!B39</f>
        <v>1</v>
      </c>
      <c r="J35" s="160">
        <f>F35-'[1]Comparative SCI (2)'!F39</f>
        <v>0</v>
      </c>
      <c r="K35" s="187"/>
    </row>
    <row r="36" spans="1:11" ht="13.5">
      <c r="A36" s="71" t="s">
        <v>62</v>
      </c>
      <c r="D36" s="157"/>
      <c r="E36" s="158">
        <v>134593</v>
      </c>
      <c r="F36" s="168">
        <v>62961</v>
      </c>
      <c r="G36" s="159">
        <v>14364</v>
      </c>
      <c r="H36" s="160"/>
      <c r="I36" s="71" t="b">
        <f>A36='[1]Comparative SCI (2)'!B40</f>
        <v>1</v>
      </c>
      <c r="J36" s="160">
        <f>F36-'[1]Comparative SCI (2)'!F40</f>
        <v>0</v>
      </c>
      <c r="K36" s="187"/>
    </row>
    <row r="37" spans="1:11" ht="13.5">
      <c r="A37" s="71" t="s">
        <v>63</v>
      </c>
      <c r="D37" s="157"/>
      <c r="E37" s="158">
        <v>354345</v>
      </c>
      <c r="F37" s="168">
        <v>304550</v>
      </c>
      <c r="G37" s="159">
        <v>3078815.77</v>
      </c>
      <c r="H37" s="160"/>
      <c r="I37" s="71" t="b">
        <f>A37='[1]Comparative SCI (2)'!B41</f>
        <v>1</v>
      </c>
      <c r="J37" s="160">
        <f>F37-'[1]Comparative SCI (2)'!F41</f>
        <v>0</v>
      </c>
      <c r="K37" s="187"/>
    </row>
    <row r="38" spans="1:15" ht="13.5">
      <c r="A38" s="71" t="s">
        <v>64</v>
      </c>
      <c r="D38" s="157"/>
      <c r="E38" s="158">
        <v>2025005</v>
      </c>
      <c r="F38" s="168">
        <v>3329238</v>
      </c>
      <c r="G38" s="159">
        <v>2288564.3000000003</v>
      </c>
      <c r="H38" s="160"/>
      <c r="I38" s="71" t="b">
        <f>A38='[1]Comparative SCI (2)'!B42</f>
        <v>1</v>
      </c>
      <c r="J38" s="160">
        <f>F38-'[1]Comparative SCI (2)'!F42</f>
        <v>0</v>
      </c>
      <c r="K38" s="168"/>
      <c r="L38" s="172"/>
      <c r="M38" s="172"/>
      <c r="N38" s="172"/>
      <c r="O38" s="172"/>
    </row>
    <row r="39" spans="1:10" ht="13.5">
      <c r="A39" s="161"/>
      <c r="B39" s="161"/>
      <c r="C39" s="161"/>
      <c r="D39" s="161"/>
      <c r="E39" s="163">
        <f>SUM(E27:E38)</f>
        <v>79367709</v>
      </c>
      <c r="F39" s="164">
        <f>SUM(F27:F38)</f>
        <v>80159532</v>
      </c>
      <c r="G39" s="164">
        <f>SUM(G27:G37)</f>
        <v>104425840.85999998</v>
      </c>
      <c r="J39" s="160">
        <f>F39-'[1]Comparative SCI (2)'!F43</f>
        <v>0</v>
      </c>
    </row>
    <row r="40" spans="1:7" ht="13.5">
      <c r="A40" s="77"/>
      <c r="B40" s="77"/>
      <c r="C40" s="77"/>
      <c r="D40" s="77"/>
      <c r="E40" s="169"/>
      <c r="F40" s="169"/>
      <c r="G40" s="160"/>
    </row>
    <row r="41" spans="1:7" ht="13.5">
      <c r="A41" s="155" t="s">
        <v>65</v>
      </c>
      <c r="B41" s="155"/>
      <c r="C41" s="155"/>
      <c r="D41" s="155"/>
      <c r="E41" s="170">
        <f>E24+E39</f>
        <v>91437279</v>
      </c>
      <c r="F41" s="171">
        <f>F24+F39</f>
        <v>93262598</v>
      </c>
      <c r="G41" s="171">
        <f>G24+G39</f>
        <v>112892528.84999998</v>
      </c>
    </row>
    <row r="42" spans="1:6" ht="12.75" customHeight="1">
      <c r="A42" s="77"/>
      <c r="B42" s="77"/>
      <c r="C42" s="77"/>
      <c r="D42" s="77"/>
      <c r="E42" s="169"/>
      <c r="F42" s="169"/>
    </row>
    <row r="43" spans="1:7" ht="12.75" customHeight="1">
      <c r="A43" s="77" t="s">
        <v>66</v>
      </c>
      <c r="B43" s="77"/>
      <c r="C43" s="77"/>
      <c r="D43" s="77"/>
      <c r="E43" s="169">
        <f>+E15-E41</f>
        <v>327434638</v>
      </c>
      <c r="F43" s="160">
        <f>+F15-F41</f>
        <v>259424238</v>
      </c>
      <c r="G43" s="160">
        <f>+G15-G41</f>
        <v>887102298.15</v>
      </c>
    </row>
    <row r="44" spans="1:7" ht="12.75" customHeight="1">
      <c r="A44" s="77"/>
      <c r="B44" s="77"/>
      <c r="C44" s="77"/>
      <c r="D44" s="77"/>
      <c r="E44" s="169"/>
      <c r="F44" s="169"/>
      <c r="G44" s="160"/>
    </row>
    <row r="45" spans="1:7" ht="12.75" customHeight="1">
      <c r="A45" s="77" t="s">
        <v>67</v>
      </c>
      <c r="B45" s="77"/>
      <c r="C45" s="77"/>
      <c r="D45" s="77"/>
      <c r="E45" s="77"/>
      <c r="F45" s="172"/>
      <c r="G45" s="172"/>
    </row>
    <row r="46" spans="1:10" ht="12.75" customHeight="1">
      <c r="A46" s="173" t="s">
        <v>68</v>
      </c>
      <c r="B46" s="155"/>
      <c r="C46" s="155"/>
      <c r="D46" s="155"/>
      <c r="E46" s="174">
        <v>-376259</v>
      </c>
      <c r="F46" s="175">
        <v>-956758</v>
      </c>
      <c r="G46" s="175">
        <v>-9462052</v>
      </c>
      <c r="J46" s="160">
        <f>F46-'[1]Comparative SCI (2)'!F52</f>
        <v>0</v>
      </c>
    </row>
    <row r="47" spans="1:7" ht="12.75" customHeight="1">
      <c r="A47" s="77"/>
      <c r="B47" s="77"/>
      <c r="C47" s="77"/>
      <c r="D47" s="77"/>
      <c r="E47" s="77"/>
      <c r="F47" s="172"/>
      <c r="G47" s="172"/>
    </row>
    <row r="48" spans="1:7" ht="13.5">
      <c r="A48" s="176" t="s">
        <v>69</v>
      </c>
      <c r="B48" s="176"/>
      <c r="C48" s="176"/>
      <c r="D48" s="176"/>
      <c r="E48" s="177">
        <f>+E43+E46</f>
        <v>327058379</v>
      </c>
      <c r="F48" s="178">
        <f>+F43+F46</f>
        <v>258467480</v>
      </c>
      <c r="G48" s="178">
        <f>+G43+G46</f>
        <v>877640246.15</v>
      </c>
    </row>
    <row r="49" spans="1:7" ht="9" customHeight="1">
      <c r="A49" s="77"/>
      <c r="B49" s="77"/>
      <c r="C49" s="77"/>
      <c r="D49" s="77"/>
      <c r="E49" s="77"/>
      <c r="F49" s="160"/>
      <c r="G49" s="169"/>
    </row>
    <row r="50" spans="1:7" ht="13.5">
      <c r="A50" s="280" t="str">
        <f>S_SFP!A53</f>
        <v>The Notes on pages 10 to 43 form part of these financial statements.</v>
      </c>
      <c r="B50" s="280"/>
      <c r="C50" s="280"/>
      <c r="D50" s="280"/>
      <c r="E50" s="280"/>
      <c r="F50" s="280"/>
      <c r="G50" s="280"/>
    </row>
    <row r="51" spans="1:6" ht="13.5">
      <c r="A51" s="70"/>
      <c r="E51" s="160"/>
      <c r="F51" s="160"/>
    </row>
    <row r="52" ht="13.5">
      <c r="A52" s="70"/>
    </row>
    <row r="53" spans="2:7" ht="13.5">
      <c r="B53" s="179"/>
      <c r="C53" s="179"/>
      <c r="D53" s="179"/>
      <c r="E53" s="180"/>
      <c r="F53" s="180"/>
      <c r="G53" s="181"/>
    </row>
    <row r="54" spans="2:7" ht="13.5">
      <c r="B54" s="179"/>
      <c r="C54" s="179"/>
      <c r="D54" s="179"/>
      <c r="E54" s="179"/>
      <c r="F54" s="182"/>
      <c r="G54" s="182"/>
    </row>
    <row r="55" spans="2:7" ht="15">
      <c r="B55" s="77"/>
      <c r="C55" s="77"/>
      <c r="D55" s="77"/>
      <c r="E55" s="77"/>
      <c r="G55" s="183"/>
    </row>
    <row r="56" spans="2:5" ht="13.5">
      <c r="B56" s="77"/>
      <c r="C56" s="77"/>
      <c r="D56" s="77"/>
      <c r="E56" s="77"/>
    </row>
    <row r="58" spans="2:5" ht="13.5">
      <c r="B58" s="179"/>
      <c r="C58" s="77"/>
      <c r="D58" s="77"/>
      <c r="E58" s="77"/>
    </row>
    <row r="59" spans="1:5" ht="13.5">
      <c r="A59" s="77"/>
      <c r="B59" s="179"/>
      <c r="C59" s="77"/>
      <c r="D59" s="77"/>
      <c r="E59" s="77"/>
    </row>
    <row r="60" spans="1:5" ht="13.5">
      <c r="A60" s="77"/>
      <c r="B60" s="77"/>
      <c r="C60" s="77"/>
      <c r="D60" s="77"/>
      <c r="E60" s="77"/>
    </row>
    <row r="61" spans="1:5" ht="13.5">
      <c r="A61" s="77"/>
      <c r="B61" s="184"/>
      <c r="C61" s="77"/>
      <c r="D61" s="77"/>
      <c r="E61" s="77"/>
    </row>
    <row r="62" spans="1:5" ht="13.5">
      <c r="A62" s="77"/>
      <c r="B62" s="77"/>
      <c r="C62" s="77"/>
      <c r="D62" s="77"/>
      <c r="E62" s="77"/>
    </row>
    <row r="63" spans="1:5" ht="13.5">
      <c r="A63" s="77"/>
      <c r="B63" s="77"/>
      <c r="C63" s="77"/>
      <c r="D63" s="77"/>
      <c r="E63" s="77"/>
    </row>
    <row r="64" spans="1:5" ht="13.5">
      <c r="A64" s="77"/>
      <c r="B64" s="77"/>
      <c r="C64" s="77"/>
      <c r="D64" s="77"/>
      <c r="E64" s="77"/>
    </row>
    <row r="65" spans="1:5" ht="13.5">
      <c r="A65" s="77"/>
      <c r="B65" s="77"/>
      <c r="C65" s="77"/>
      <c r="D65" s="77"/>
      <c r="E65" s="77"/>
    </row>
    <row r="66" spans="1:5" ht="13.5">
      <c r="A66" s="77"/>
      <c r="B66" s="77"/>
      <c r="C66" s="77"/>
      <c r="D66" s="77"/>
      <c r="E66" s="77"/>
    </row>
    <row r="67" spans="1:5" ht="13.5">
      <c r="A67" s="77"/>
      <c r="B67" s="77"/>
      <c r="C67" s="77"/>
      <c r="D67" s="77"/>
      <c r="E67" s="77"/>
    </row>
    <row r="68" spans="1:5" ht="13.5">
      <c r="A68" s="77"/>
      <c r="B68" s="77"/>
      <c r="C68" s="77"/>
      <c r="D68" s="77"/>
      <c r="E68" s="77"/>
    </row>
    <row r="69" spans="1:5" ht="13.5">
      <c r="A69" s="77"/>
      <c r="B69" s="77"/>
      <c r="C69" s="77"/>
      <c r="D69" s="77"/>
      <c r="E69" s="77"/>
    </row>
    <row r="70" spans="1:5" ht="13.5">
      <c r="A70" s="77"/>
      <c r="B70" s="77"/>
      <c r="C70" s="77"/>
      <c r="D70" s="77"/>
      <c r="E70" s="77"/>
    </row>
    <row r="71" spans="1:5" ht="13.5">
      <c r="A71" s="77"/>
      <c r="B71" s="77"/>
      <c r="C71" s="77"/>
      <c r="D71" s="77"/>
      <c r="E71" s="77"/>
    </row>
    <row r="72" spans="1:5" ht="13.5">
      <c r="A72" s="77"/>
      <c r="B72" s="77"/>
      <c r="C72" s="77"/>
      <c r="D72" s="77"/>
      <c r="E72" s="77"/>
    </row>
  </sheetData>
  <sheetProtection/>
  <mergeCells count="11">
    <mergeCell ref="A1:G1"/>
    <mergeCell ref="A2:G2"/>
    <mergeCell ref="A3:G3"/>
    <mergeCell ref="A4:G4"/>
    <mergeCell ref="J26:K26"/>
    <mergeCell ref="L26:M26"/>
    <mergeCell ref="N26:O26"/>
    <mergeCell ref="A50:G50"/>
    <mergeCell ref="D6:D7"/>
    <mergeCell ref="E6:E7"/>
    <mergeCell ref="F6:F7"/>
  </mergeCells>
  <printOptions/>
  <pageMargins left="1.25" right="1" top="1" bottom="1" header="0.3" footer="0.8"/>
  <pageSetup firstPageNumber="7" useFirstPageNumber="1" fitToHeight="0" fitToWidth="1" horizontalDpi="600" verticalDpi="600" orientation="portrait" scale="82"/>
  <headerFooter scaleWithDoc="0">
    <oddFooter>&amp;R&amp;"Arial,Regular"&amp;10 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zoomScale="110" zoomScaleNormal="110" zoomScaleSheetLayoutView="90" workbookViewId="0" topLeftCell="A1">
      <pane xSplit="8" ySplit="7" topLeftCell="I1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45" sqref="B45"/>
    </sheetView>
  </sheetViews>
  <sheetFormatPr defaultColWidth="11.421875" defaultRowHeight="15"/>
  <cols>
    <col min="1" max="1" width="2.140625" style="103" customWidth="1"/>
    <col min="2" max="3" width="1.7109375" style="103" customWidth="1"/>
    <col min="4" max="4" width="40.00390625" style="103" customWidth="1"/>
    <col min="5" max="5" width="14.00390625" style="103" bestFit="1" customWidth="1"/>
    <col min="6" max="6" width="14.00390625" style="103" customWidth="1"/>
    <col min="7" max="7" width="18.7109375" style="103" bestFit="1" customWidth="1"/>
    <col min="8" max="8" width="16.7109375" style="103" bestFit="1" customWidth="1"/>
    <col min="9" max="9" width="17.7109375" style="103" customWidth="1"/>
    <col min="10" max="16384" width="11.421875" style="103" customWidth="1"/>
  </cols>
  <sheetData>
    <row r="1" spans="2:8" ht="13.5">
      <c r="B1" s="284" t="s">
        <v>0</v>
      </c>
      <c r="C1" s="284"/>
      <c r="D1" s="284"/>
      <c r="E1" s="284"/>
      <c r="F1" s="284"/>
      <c r="G1" s="284"/>
      <c r="H1" s="284"/>
    </row>
    <row r="2" spans="2:8" ht="13.5">
      <c r="B2" s="284" t="s">
        <v>110</v>
      </c>
      <c r="C2" s="284"/>
      <c r="D2" s="284"/>
      <c r="E2" s="284"/>
      <c r="F2" s="284"/>
      <c r="G2" s="284"/>
      <c r="H2" s="284"/>
    </row>
    <row r="3" spans="2:8" ht="13.5">
      <c r="B3" s="283" t="s">
        <v>37</v>
      </c>
      <c r="C3" s="274"/>
      <c r="D3" s="274"/>
      <c r="E3" s="274"/>
      <c r="F3" s="274"/>
      <c r="G3" s="274"/>
      <c r="H3" s="274"/>
    </row>
    <row r="4" spans="2:8" ht="13.5">
      <c r="B4" s="277" t="s">
        <v>3</v>
      </c>
      <c r="C4" s="277"/>
      <c r="D4" s="277"/>
      <c r="E4" s="277"/>
      <c r="F4" s="277"/>
      <c r="G4" s="277"/>
      <c r="H4" s="277"/>
    </row>
    <row r="5" spans="2:8" ht="13.5">
      <c r="B5" s="110"/>
      <c r="C5" s="110"/>
      <c r="D5" s="110"/>
      <c r="E5" s="110"/>
      <c r="F5" s="110"/>
      <c r="G5" s="110"/>
      <c r="H5" s="110"/>
    </row>
    <row r="6" spans="1:8" ht="54.75">
      <c r="A6" s="111"/>
      <c r="B6" s="112"/>
      <c r="C6" s="112"/>
      <c r="D6" s="113"/>
      <c r="E6" s="114" t="s">
        <v>71</v>
      </c>
      <c r="F6" s="114" t="s">
        <v>72</v>
      </c>
      <c r="G6" s="114" t="s">
        <v>73</v>
      </c>
      <c r="H6" s="114" t="s">
        <v>74</v>
      </c>
    </row>
    <row r="7" spans="1:8" ht="12.75" customHeight="1">
      <c r="A7" s="115"/>
      <c r="B7" s="116"/>
      <c r="C7" s="116"/>
      <c r="D7" s="117"/>
      <c r="E7" s="118" t="s">
        <v>111</v>
      </c>
      <c r="F7" s="118" t="s">
        <v>75</v>
      </c>
      <c r="G7" s="118" t="s">
        <v>76</v>
      </c>
      <c r="H7" s="119"/>
    </row>
    <row r="8" spans="1:8" ht="12.75" customHeight="1">
      <c r="A8" s="79"/>
      <c r="B8" s="110"/>
      <c r="C8" s="110"/>
      <c r="D8" s="120"/>
      <c r="E8" s="121"/>
      <c r="F8" s="121"/>
      <c r="G8" s="122"/>
      <c r="H8" s="122"/>
    </row>
    <row r="9" spans="1:9" ht="12.75" customHeight="1">
      <c r="A9" s="123" t="s">
        <v>77</v>
      </c>
      <c r="B9" s="110"/>
      <c r="C9" s="110"/>
      <c r="D9" s="120"/>
      <c r="E9" s="124">
        <v>8122470</v>
      </c>
      <c r="F9" s="124">
        <v>200000000</v>
      </c>
      <c r="G9" s="124">
        <v>9171971655.810001</v>
      </c>
      <c r="H9" s="125">
        <f>SUM(E9:G9)</f>
        <v>9380094125.810001</v>
      </c>
      <c r="I9" s="151">
        <f>H9-'[1]SCE'!I7</f>
        <v>0</v>
      </c>
    </row>
    <row r="10" spans="1:8" ht="12.75" customHeight="1">
      <c r="A10" s="79"/>
      <c r="B10" s="110"/>
      <c r="C10" s="110"/>
      <c r="D10" s="120"/>
      <c r="E10" s="126"/>
      <c r="F10" s="126"/>
      <c r="G10" s="127"/>
      <c r="H10" s="127"/>
    </row>
    <row r="11" spans="1:8" ht="12.75" customHeight="1">
      <c r="A11" s="123" t="s">
        <v>78</v>
      </c>
      <c r="D11" s="120"/>
      <c r="E11" s="126"/>
      <c r="F11" s="126"/>
      <c r="G11" s="127"/>
      <c r="H11" s="127"/>
    </row>
    <row r="12" spans="1:8" ht="12.75" customHeight="1">
      <c r="A12" s="123"/>
      <c r="B12" s="128" t="s">
        <v>79</v>
      </c>
      <c r="D12" s="120"/>
      <c r="E12" s="126"/>
      <c r="F12" s="126"/>
      <c r="G12" s="127"/>
      <c r="H12" s="127"/>
    </row>
    <row r="13" spans="2:10" ht="13.5">
      <c r="B13" s="123"/>
      <c r="C13" s="128" t="s">
        <v>80</v>
      </c>
      <c r="D13" s="120"/>
      <c r="E13" s="129">
        <v>-376259</v>
      </c>
      <c r="F13" s="130"/>
      <c r="G13" s="129">
        <v>327434638</v>
      </c>
      <c r="H13" s="125">
        <f>SUM(E13:G13)</f>
        <v>327058379</v>
      </c>
      <c r="I13" s="151">
        <f>H13-'[1]SCE'!I11</f>
        <v>0</v>
      </c>
      <c r="J13" s="151">
        <f>H13-S_SCI!E48</f>
        <v>0</v>
      </c>
    </row>
    <row r="14" spans="2:9" ht="13.5">
      <c r="B14" s="123"/>
      <c r="C14" s="128" t="s">
        <v>81</v>
      </c>
      <c r="D14" s="120"/>
      <c r="E14" s="127"/>
      <c r="F14" s="131"/>
      <c r="G14" s="129">
        <v>130168947</v>
      </c>
      <c r="H14" s="125">
        <f>SUM(E14:G14)</f>
        <v>130168947</v>
      </c>
      <c r="I14" s="151">
        <f>H14-'[1]SCE'!I12</f>
        <v>0</v>
      </c>
    </row>
    <row r="15" spans="1:8" ht="12.75" customHeight="1">
      <c r="A15" s="79"/>
      <c r="B15" s="110"/>
      <c r="C15" s="110"/>
      <c r="D15" s="120"/>
      <c r="E15" s="126"/>
      <c r="F15" s="126"/>
      <c r="G15" s="127"/>
      <c r="H15" s="127"/>
    </row>
    <row r="16" spans="1:10" ht="13.5">
      <c r="A16" s="132" t="s">
        <v>82</v>
      </c>
      <c r="B16" s="132"/>
      <c r="C16" s="132"/>
      <c r="D16" s="132"/>
      <c r="E16" s="133">
        <f>SUM(E9:E15)</f>
        <v>7746211</v>
      </c>
      <c r="F16" s="133">
        <f>SUM(F9:F15)</f>
        <v>200000000</v>
      </c>
      <c r="G16" s="133">
        <f>SUM(G9:G15)</f>
        <v>9629575240.810001</v>
      </c>
      <c r="H16" s="133">
        <f>SUM(H9:H15)</f>
        <v>9837321451.810001</v>
      </c>
      <c r="I16" s="151">
        <f>H16-'[1]SCE'!I14</f>
        <v>0</v>
      </c>
      <c r="J16" s="151">
        <f>H16-S_SFP!C49</f>
        <v>-0.18999862670898438</v>
      </c>
    </row>
    <row r="17" spans="1:8" ht="12.75" customHeight="1">
      <c r="A17" s="79"/>
      <c r="B17" s="110"/>
      <c r="C17" s="110"/>
      <c r="D17" s="120"/>
      <c r="E17" s="126"/>
      <c r="F17" s="126"/>
      <c r="G17" s="126"/>
      <c r="H17" s="126"/>
    </row>
    <row r="18" spans="1:9" s="79" customFormat="1" ht="15.75" customHeight="1">
      <c r="A18" s="79" t="s">
        <v>83</v>
      </c>
      <c r="B18" s="110"/>
      <c r="C18" s="110"/>
      <c r="D18" s="120"/>
      <c r="E18" s="134">
        <v>9079228</v>
      </c>
      <c r="F18" s="134">
        <v>200000000</v>
      </c>
      <c r="G18" s="134">
        <v>8839337240.810001</v>
      </c>
      <c r="H18" s="135">
        <f>SUM(E18:G18)</f>
        <v>9048416468.810001</v>
      </c>
      <c r="I18" s="151">
        <f>H18-'[1]SCE'!I16</f>
        <v>0</v>
      </c>
    </row>
    <row r="19" spans="1:8" ht="12.75" customHeight="1">
      <c r="A19" s="79"/>
      <c r="B19" s="110"/>
      <c r="C19" s="110"/>
      <c r="D19" s="120"/>
      <c r="E19" s="126"/>
      <c r="F19" s="126"/>
      <c r="G19" s="127"/>
      <c r="H19" s="127"/>
    </row>
    <row r="20" spans="1:8" ht="13.5">
      <c r="A20" s="136" t="s">
        <v>78</v>
      </c>
      <c r="E20" s="137"/>
      <c r="F20" s="137"/>
      <c r="G20" s="137"/>
      <c r="H20" s="137"/>
    </row>
    <row r="21" spans="2:8" ht="13.5">
      <c r="B21" s="136" t="s">
        <v>79</v>
      </c>
      <c r="C21" s="136"/>
      <c r="E21" s="138"/>
      <c r="F21" s="138"/>
      <c r="G21" s="138"/>
      <c r="H21" s="137"/>
    </row>
    <row r="22" spans="3:10" ht="13.5">
      <c r="C22" s="103" t="s">
        <v>80</v>
      </c>
      <c r="E22" s="139">
        <v>-956758</v>
      </c>
      <c r="F22" s="140"/>
      <c r="G22" s="139">
        <v>259424238</v>
      </c>
      <c r="H22" s="135">
        <f>SUM(E22:G22)</f>
        <v>258467480</v>
      </c>
      <c r="I22" s="151">
        <f>H22-'[1]SCE'!I20</f>
        <v>0</v>
      </c>
      <c r="J22" s="151">
        <f>H22-S_SCI!F48</f>
        <v>0</v>
      </c>
    </row>
    <row r="23" spans="3:9" ht="13.5">
      <c r="C23" s="103" t="s">
        <v>81</v>
      </c>
      <c r="E23" s="141"/>
      <c r="F23" s="142"/>
      <c r="G23" s="139">
        <v>73210177</v>
      </c>
      <c r="H23" s="135">
        <f>SUM(E23:G23)</f>
        <v>73210177</v>
      </c>
      <c r="I23" s="152">
        <f>H23-'[1]SCE'!I21</f>
        <v>0</v>
      </c>
    </row>
    <row r="24" spans="4:8" ht="13.5">
      <c r="D24" s="136"/>
      <c r="E24" s="96"/>
      <c r="F24" s="138"/>
      <c r="G24" s="138"/>
      <c r="H24" s="138"/>
    </row>
    <row r="25" spans="1:10" ht="13.5">
      <c r="A25" s="143" t="s">
        <v>84</v>
      </c>
      <c r="B25" s="144"/>
      <c r="C25" s="144"/>
      <c r="D25" s="132"/>
      <c r="E25" s="145">
        <f>SUM(E18:E24)</f>
        <v>8122470</v>
      </c>
      <c r="F25" s="145">
        <f>SUM(F18:F24)</f>
        <v>200000000</v>
      </c>
      <c r="G25" s="145">
        <f>SUM(G18:G24)</f>
        <v>9171971655.810001</v>
      </c>
      <c r="H25" s="145">
        <f>SUM(H18:H24)</f>
        <v>9380094125.810001</v>
      </c>
      <c r="I25" s="152">
        <f>H25-'[1]SCE'!$I$23</f>
        <v>0</v>
      </c>
      <c r="J25" s="151">
        <f>H25-S_SFP!D49</f>
        <v>-0.18999862670898438</v>
      </c>
    </row>
    <row r="26" spans="1:8" ht="7.5" customHeight="1">
      <c r="A26" s="120"/>
      <c r="B26" s="79"/>
      <c r="C26" s="79"/>
      <c r="D26" s="110"/>
      <c r="E26" s="146"/>
      <c r="F26" s="146"/>
      <c r="G26" s="146"/>
      <c r="H26" s="146"/>
    </row>
    <row r="27" spans="1:8" ht="15" customHeight="1">
      <c r="A27" s="280" t="str">
        <f>S_SFP!A53</f>
        <v>The Notes on pages 10 to 43 form part of these financial statements.</v>
      </c>
      <c r="B27" s="280"/>
      <c r="C27" s="280"/>
      <c r="D27" s="280"/>
      <c r="E27" s="280"/>
      <c r="F27" s="280"/>
      <c r="G27" s="280"/>
      <c r="H27" s="280"/>
    </row>
    <row r="28" spans="2:8" ht="13.5">
      <c r="B28" s="136"/>
      <c r="C28" s="136"/>
      <c r="D28" s="136"/>
      <c r="E28" s="147"/>
      <c r="F28" s="147"/>
      <c r="G28" s="147"/>
      <c r="H28" s="147"/>
    </row>
    <row r="29" spans="2:8" ht="13.5">
      <c r="B29" s="136"/>
      <c r="C29" s="136"/>
      <c r="D29" s="136"/>
      <c r="E29" s="147">
        <f>E9-E25</f>
        <v>0</v>
      </c>
      <c r="F29" s="147">
        <f>F9-F25</f>
        <v>0</v>
      </c>
      <c r="G29" s="147">
        <f>G9-G25</f>
        <v>0</v>
      </c>
      <c r="H29" s="147">
        <f>H9-H25</f>
        <v>0</v>
      </c>
    </row>
    <row r="30" spans="2:8" ht="13.5">
      <c r="B30" s="136"/>
      <c r="C30" s="136"/>
      <c r="D30" s="136"/>
      <c r="E30" s="136"/>
      <c r="F30" s="136"/>
      <c r="G30" s="136"/>
      <c r="H30" s="136"/>
    </row>
    <row r="31" spans="2:8" ht="13.5">
      <c r="B31" s="136"/>
      <c r="C31" s="136"/>
      <c r="D31" s="136"/>
      <c r="E31" s="136"/>
      <c r="F31" s="136"/>
      <c r="G31" s="136"/>
      <c r="H31" s="148"/>
    </row>
    <row r="32" spans="2:8" ht="13.5">
      <c r="B32" s="136"/>
      <c r="C32" s="136"/>
      <c r="D32" s="136"/>
      <c r="E32" s="136"/>
      <c r="F32" s="136"/>
      <c r="G32" s="136"/>
      <c r="H32" s="148"/>
    </row>
    <row r="33" spans="2:8" ht="13.5">
      <c r="B33" s="136"/>
      <c r="C33" s="136"/>
      <c r="D33" s="136"/>
      <c r="E33" s="136"/>
      <c r="F33" s="136"/>
      <c r="G33" s="136"/>
      <c r="H33" s="149"/>
    </row>
    <row r="34" spans="2:8" ht="13.5">
      <c r="B34" s="136"/>
      <c r="C34" s="136"/>
      <c r="D34" s="136"/>
      <c r="E34" s="136"/>
      <c r="F34" s="136"/>
      <c r="G34" s="136"/>
      <c r="H34" s="136"/>
    </row>
    <row r="35" spans="2:8" ht="13.5">
      <c r="B35" s="136"/>
      <c r="C35" s="136"/>
      <c r="D35" s="136"/>
      <c r="E35" s="136"/>
      <c r="F35" s="136"/>
      <c r="G35" s="136"/>
      <c r="H35" s="136"/>
    </row>
    <row r="36" spans="2:8" ht="13.5">
      <c r="B36" s="136"/>
      <c r="C36" s="136"/>
      <c r="D36" s="136"/>
      <c r="E36" s="136"/>
      <c r="F36" s="136"/>
      <c r="G36" s="136"/>
      <c r="H36" s="136"/>
    </row>
    <row r="37" spans="2:8" ht="13.5">
      <c r="B37" s="136"/>
      <c r="C37" s="136"/>
      <c r="D37" s="136"/>
      <c r="E37" s="136"/>
      <c r="F37" s="136"/>
      <c r="G37" s="136"/>
      <c r="H37" s="136"/>
    </row>
    <row r="38" spans="2:8" ht="13.5">
      <c r="B38" s="136"/>
      <c r="C38" s="136"/>
      <c r="D38" s="136"/>
      <c r="E38" s="136"/>
      <c r="F38" s="136"/>
      <c r="G38" s="136"/>
      <c r="H38" s="136"/>
    </row>
    <row r="39" spans="2:8" ht="13.5">
      <c r="B39" s="136"/>
      <c r="C39" s="136"/>
      <c r="D39" s="136"/>
      <c r="E39" s="136"/>
      <c r="F39" s="136"/>
      <c r="G39" s="136"/>
      <c r="H39" s="136"/>
    </row>
    <row r="40" spans="2:8" ht="13.5">
      <c r="B40" s="136"/>
      <c r="C40" s="136"/>
      <c r="D40" s="136"/>
      <c r="E40" s="136"/>
      <c r="F40" s="136"/>
      <c r="G40" s="136"/>
      <c r="H40" s="136"/>
    </row>
    <row r="41" spans="2:8" ht="13.5">
      <c r="B41" s="136"/>
      <c r="C41" s="136"/>
      <c r="D41" s="136"/>
      <c r="E41" s="136"/>
      <c r="F41" s="136"/>
      <c r="G41" s="136"/>
      <c r="H41" s="136"/>
    </row>
    <row r="60" ht="15">
      <c r="H60" s="150"/>
    </row>
  </sheetData>
  <sheetProtection/>
  <mergeCells count="5">
    <mergeCell ref="B1:H1"/>
    <mergeCell ref="B2:H2"/>
    <mergeCell ref="B3:H3"/>
    <mergeCell ref="B4:H4"/>
    <mergeCell ref="A27:H27"/>
  </mergeCells>
  <printOptions/>
  <pageMargins left="1.25" right="1" top="1" bottom="4.030208333333333" header="0.3" footer="2.9732291666666666"/>
  <pageSetup firstPageNumber="8" useFirstPageNumber="1" fitToHeight="0" fitToWidth="1" horizontalDpi="600" verticalDpi="600" orientation="portrait" scale="73"/>
  <headerFooter scaleWithDoc="0">
    <oddFooter>&amp;R&amp;"Arial,Regular"&amp;10 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52"/>
  <sheetViews>
    <sheetView zoomScale="90" zoomScaleNormal="90" workbookViewId="0" topLeftCell="A1">
      <pane xSplit="6" ySplit="7" topLeftCell="I3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45" sqref="B45"/>
    </sheetView>
  </sheetViews>
  <sheetFormatPr defaultColWidth="8.7109375" defaultRowHeight="15"/>
  <cols>
    <col min="1" max="1" width="2.7109375" style="68" customWidth="1"/>
    <col min="2" max="2" width="59.140625" style="68" customWidth="1"/>
    <col min="3" max="3" width="8.421875" style="68" customWidth="1"/>
    <col min="4" max="4" width="19.28125" style="68" bestFit="1" customWidth="1"/>
    <col min="5" max="5" width="18.7109375" style="68" bestFit="1" customWidth="1"/>
    <col min="6" max="6" width="1.7109375" style="68" customWidth="1"/>
    <col min="7" max="8" width="8.7109375" style="68" hidden="1" customWidth="1"/>
    <col min="9" max="16384" width="8.7109375" style="68" customWidth="1"/>
  </cols>
  <sheetData>
    <row r="1" spans="1:6" ht="14.25">
      <c r="A1" s="274" t="s">
        <v>0</v>
      </c>
      <c r="B1" s="274"/>
      <c r="C1" s="274"/>
      <c r="D1" s="274"/>
      <c r="E1" s="274"/>
      <c r="F1" s="274"/>
    </row>
    <row r="2" spans="1:6" ht="14.25">
      <c r="A2" s="274" t="s">
        <v>112</v>
      </c>
      <c r="B2" s="274"/>
      <c r="C2" s="274"/>
      <c r="D2" s="274"/>
      <c r="E2" s="274"/>
      <c r="F2" s="274"/>
    </row>
    <row r="3" spans="1:6" ht="14.25">
      <c r="A3" s="274" t="s">
        <v>86</v>
      </c>
      <c r="B3" s="274"/>
      <c r="C3" s="274"/>
      <c r="D3" s="274"/>
      <c r="E3" s="274"/>
      <c r="F3" s="274"/>
    </row>
    <row r="4" spans="1:6" ht="14.25">
      <c r="A4" s="276" t="s">
        <v>87</v>
      </c>
      <c r="B4" s="276"/>
      <c r="C4" s="276"/>
      <c r="D4" s="276"/>
      <c r="E4" s="276"/>
      <c r="F4" s="276"/>
    </row>
    <row r="5" spans="1:6" ht="9" customHeight="1">
      <c r="A5" s="71"/>
      <c r="B5" s="71"/>
      <c r="C5" s="71"/>
      <c r="D5" s="71"/>
      <c r="E5" s="71"/>
      <c r="F5" s="71"/>
    </row>
    <row r="6" spans="1:6" s="67" customFormat="1" ht="24.75" customHeight="1">
      <c r="A6" s="72"/>
      <c r="B6" s="73"/>
      <c r="C6" s="74" t="s">
        <v>4</v>
      </c>
      <c r="D6" s="75">
        <v>2022</v>
      </c>
      <c r="E6" s="75">
        <v>2021</v>
      </c>
      <c r="F6" s="76"/>
    </row>
    <row r="7" spans="1:6" ht="9" customHeight="1">
      <c r="A7" s="77"/>
      <c r="B7" s="69"/>
      <c r="C7" s="69"/>
      <c r="D7" s="69"/>
      <c r="E7" s="70"/>
      <c r="F7" s="78"/>
    </row>
    <row r="8" spans="1:6" ht="5.25" customHeight="1">
      <c r="A8" s="71"/>
      <c r="B8" s="71"/>
      <c r="C8" s="71"/>
      <c r="D8" s="71"/>
      <c r="E8" s="71"/>
      <c r="F8" s="71"/>
    </row>
    <row r="9" spans="1:6" ht="14.25">
      <c r="A9" s="71"/>
      <c r="B9" s="77" t="s">
        <v>88</v>
      </c>
      <c r="C9" s="77"/>
      <c r="D9" s="77"/>
      <c r="E9" s="71"/>
      <c r="F9" s="77"/>
    </row>
    <row r="10" spans="1:6" ht="13.5" customHeight="1">
      <c r="A10" s="79"/>
      <c r="B10" s="79"/>
      <c r="C10" s="79"/>
      <c r="D10" s="79"/>
      <c r="E10" s="79"/>
      <c r="F10" s="79"/>
    </row>
    <row r="11" spans="1:8" ht="14.25">
      <c r="A11" s="79"/>
      <c r="B11" s="79" t="s">
        <v>89</v>
      </c>
      <c r="C11" s="79"/>
      <c r="D11" s="80">
        <v>1100107358</v>
      </c>
      <c r="E11" s="81">
        <v>140956808</v>
      </c>
      <c r="F11" s="79"/>
      <c r="G11" s="68" t="b">
        <f>B11='[1]SCF'!B11</f>
        <v>1</v>
      </c>
      <c r="H11" s="82">
        <f>E11-'[1]SCF'!D11</f>
        <v>0</v>
      </c>
    </row>
    <row r="12" spans="1:8" ht="14.25">
      <c r="A12" s="79"/>
      <c r="B12" s="79" t="s">
        <v>113</v>
      </c>
      <c r="C12" s="79"/>
      <c r="D12" s="80">
        <v>112737957</v>
      </c>
      <c r="E12" s="81">
        <v>146002264</v>
      </c>
      <c r="F12" s="79"/>
      <c r="G12" s="68" t="b">
        <f>B12='[1]SCF'!B12</f>
        <v>1</v>
      </c>
      <c r="H12" s="82">
        <f>E12-'[1]SCF'!D12</f>
        <v>0</v>
      </c>
    </row>
    <row r="13" spans="1:8" ht="14.25">
      <c r="A13" s="79"/>
      <c r="B13" s="79" t="s">
        <v>114</v>
      </c>
      <c r="C13" s="79"/>
      <c r="D13" s="80">
        <v>115276217</v>
      </c>
      <c r="E13" s="81">
        <v>110333218</v>
      </c>
      <c r="F13" s="79"/>
      <c r="G13" s="68" t="b">
        <f>B13='[1]SCF'!B13</f>
        <v>1</v>
      </c>
      <c r="H13" s="82">
        <f>E13-'[1]SCF'!D13</f>
        <v>0</v>
      </c>
    </row>
    <row r="14" spans="1:8" ht="14.25">
      <c r="A14" s="79"/>
      <c r="B14" s="79" t="s">
        <v>115</v>
      </c>
      <c r="C14" s="79"/>
      <c r="D14" s="80">
        <v>135823465</v>
      </c>
      <c r="E14" s="81">
        <v>199208982</v>
      </c>
      <c r="F14" s="79"/>
      <c r="G14" s="68" t="b">
        <f>B14='[1]SCF'!B14</f>
        <v>1</v>
      </c>
      <c r="H14" s="82">
        <f>E14-'[1]SCF'!D14</f>
        <v>0</v>
      </c>
    </row>
    <row r="15" spans="1:8" ht="14.25">
      <c r="A15" s="79"/>
      <c r="B15" s="79" t="s">
        <v>90</v>
      </c>
      <c r="C15" s="79"/>
      <c r="D15" s="80">
        <v>386978826</v>
      </c>
      <c r="E15" s="81">
        <v>129075040</v>
      </c>
      <c r="F15" s="79"/>
      <c r="G15" s="68" t="b">
        <f>B15='[1]SCF'!B15</f>
        <v>1</v>
      </c>
      <c r="H15" s="82">
        <f>E15-'[1]SCF'!D15</f>
        <v>0</v>
      </c>
    </row>
    <row r="16" spans="1:8" ht="14.25">
      <c r="A16" s="79"/>
      <c r="B16" s="79" t="s">
        <v>116</v>
      </c>
      <c r="C16" s="79"/>
      <c r="D16" s="80">
        <v>224614</v>
      </c>
      <c r="E16" s="81">
        <v>2675748</v>
      </c>
      <c r="F16" s="79"/>
      <c r="G16" s="68" t="b">
        <f>B16='[1]SCF'!B16</f>
        <v>1</v>
      </c>
      <c r="H16" s="82">
        <f>E16-'[1]SCF'!D16</f>
        <v>0</v>
      </c>
    </row>
    <row r="17" spans="1:8" ht="14.25">
      <c r="A17" s="79"/>
      <c r="B17" s="79" t="s">
        <v>91</v>
      </c>
      <c r="C17" s="79"/>
      <c r="D17" s="83">
        <v>0</v>
      </c>
      <c r="E17" s="81">
        <v>4251577</v>
      </c>
      <c r="F17" s="79"/>
      <c r="G17" s="68" t="b">
        <f>B17='[1]SCF'!B17</f>
        <v>1</v>
      </c>
      <c r="H17" s="82">
        <f>E17-'[1]SCF'!D17</f>
        <v>0</v>
      </c>
    </row>
    <row r="18" spans="1:8" ht="14.25">
      <c r="A18" s="79"/>
      <c r="B18" s="79" t="s">
        <v>117</v>
      </c>
      <c r="C18" s="79"/>
      <c r="D18" s="80">
        <v>35339819</v>
      </c>
      <c r="E18" s="81">
        <v>5350786</v>
      </c>
      <c r="F18" s="79"/>
      <c r="G18" s="68" t="b">
        <f>B18='[1]SCF'!B18</f>
        <v>1</v>
      </c>
      <c r="H18" s="82">
        <f>E18-'[1]SCF'!D18</f>
        <v>0</v>
      </c>
    </row>
    <row r="19" spans="1:8" ht="14.25">
      <c r="A19" s="79"/>
      <c r="B19" s="79" t="s">
        <v>118</v>
      </c>
      <c r="C19" s="79"/>
      <c r="D19" s="80">
        <v>-58837296</v>
      </c>
      <c r="E19" s="81">
        <v>-61908953</v>
      </c>
      <c r="F19" s="79"/>
      <c r="G19" s="68" t="b">
        <f>B19='[1]SCF'!B19</f>
        <v>1</v>
      </c>
      <c r="H19" s="82">
        <f>E19-'[1]SCF'!D19</f>
        <v>0</v>
      </c>
    </row>
    <row r="20" spans="1:8" ht="14.25">
      <c r="A20" s="79"/>
      <c r="B20" s="79" t="s">
        <v>119</v>
      </c>
      <c r="C20" s="79"/>
      <c r="D20" s="80">
        <v>-6911312</v>
      </c>
      <c r="E20" s="81">
        <v>-5322581</v>
      </c>
      <c r="F20" s="79"/>
      <c r="G20" s="68" t="b">
        <f>B20='[1]SCF'!B20</f>
        <v>1</v>
      </c>
      <c r="H20" s="82">
        <f>E20-'[1]SCF'!D20</f>
        <v>0</v>
      </c>
    </row>
    <row r="21" spans="1:8" ht="14.25">
      <c r="A21" s="79"/>
      <c r="B21" s="79" t="s">
        <v>92</v>
      </c>
      <c r="C21" s="79"/>
      <c r="D21" s="80">
        <v>-172809336</v>
      </c>
      <c r="E21" s="81">
        <v>-105379432</v>
      </c>
      <c r="F21" s="79"/>
      <c r="G21" s="68" t="b">
        <f>B21='[1]SCF'!B22</f>
        <v>1</v>
      </c>
      <c r="H21" s="82">
        <f>E21-'[1]SCF'!D22</f>
        <v>0</v>
      </c>
    </row>
    <row r="22" spans="1:8" ht="14.25">
      <c r="A22" s="79"/>
      <c r="B22" s="79" t="s">
        <v>120</v>
      </c>
      <c r="C22" s="79"/>
      <c r="D22" s="84">
        <v>-158682191</v>
      </c>
      <c r="E22" s="81">
        <v>-21460468</v>
      </c>
      <c r="F22" s="79"/>
      <c r="G22" s="68" t="b">
        <f>B22='[1]SCF'!B23</f>
        <v>1</v>
      </c>
      <c r="H22" s="82">
        <f>E22-'[1]SCF'!D23</f>
        <v>0</v>
      </c>
    </row>
    <row r="23" spans="1:8" ht="14.25">
      <c r="A23" s="79"/>
      <c r="B23" s="85" t="s">
        <v>93</v>
      </c>
      <c r="C23" s="85"/>
      <c r="D23" s="86">
        <f>SUM(D11:D22)</f>
        <v>1489248121</v>
      </c>
      <c r="E23" s="87">
        <f>SUM(E11:E22)</f>
        <v>543782989</v>
      </c>
      <c r="F23" s="79"/>
      <c r="H23" s="82">
        <f>E23-'[1]SCF'!D24</f>
        <v>0</v>
      </c>
    </row>
    <row r="24" spans="1:6" ht="6" customHeight="1">
      <c r="A24" s="79"/>
      <c r="B24" s="79"/>
      <c r="C24" s="79"/>
      <c r="D24" s="81"/>
      <c r="E24" s="81"/>
      <c r="F24" s="79"/>
    </row>
    <row r="25" spans="1:6" ht="14.25">
      <c r="A25" s="79"/>
      <c r="B25" s="77" t="s">
        <v>94</v>
      </c>
      <c r="C25" s="77"/>
      <c r="D25" s="81"/>
      <c r="E25" s="81"/>
      <c r="F25" s="79"/>
    </row>
    <row r="26" spans="1:6" ht="6.75" customHeight="1">
      <c r="A26" s="79"/>
      <c r="B26" s="79"/>
      <c r="C26" s="79"/>
      <c r="D26" s="81"/>
      <c r="E26" s="81"/>
      <c r="F26" s="79"/>
    </row>
    <row r="27" spans="1:8" ht="14.25">
      <c r="A27" s="79"/>
      <c r="B27" s="79" t="s">
        <v>95</v>
      </c>
      <c r="C27" s="79"/>
      <c r="D27" s="80">
        <v>25000000</v>
      </c>
      <c r="E27" s="81">
        <v>2099969658</v>
      </c>
      <c r="F27" s="79"/>
      <c r="G27" s="68" t="b">
        <f>B27='[1]SCF'!B28</f>
        <v>1</v>
      </c>
      <c r="H27" s="82">
        <f>E27-'[1]SCF'!D28</f>
        <v>0</v>
      </c>
    </row>
    <row r="28" spans="1:8" ht="14.25">
      <c r="A28" s="79"/>
      <c r="B28" s="79" t="s">
        <v>96</v>
      </c>
      <c r="C28" s="79"/>
      <c r="D28" s="80">
        <v>0</v>
      </c>
      <c r="E28" s="81">
        <v>17132048</v>
      </c>
      <c r="F28" s="79"/>
      <c r="G28" s="68" t="b">
        <f>B28='[1]SCF'!B29</f>
        <v>1</v>
      </c>
      <c r="H28" s="82">
        <f>E28-'[1]SCF'!D29</f>
        <v>0</v>
      </c>
    </row>
    <row r="29" spans="1:8" ht="14.25">
      <c r="A29" s="79"/>
      <c r="B29" s="79" t="s">
        <v>121</v>
      </c>
      <c r="C29" s="79"/>
      <c r="D29" s="80">
        <v>487520</v>
      </c>
      <c r="E29" s="81">
        <v>0</v>
      </c>
      <c r="F29" s="79"/>
      <c r="G29" s="68" t="b">
        <f>B29='[1]SCF'!B31</f>
        <v>1</v>
      </c>
      <c r="H29" s="82">
        <f>E29-'[1]SCF'!D31</f>
        <v>0</v>
      </c>
    </row>
    <row r="30" spans="1:8" ht="14.25">
      <c r="A30" s="79"/>
      <c r="B30" s="79" t="s">
        <v>122</v>
      </c>
      <c r="C30" s="79"/>
      <c r="D30" s="80">
        <v>2557376</v>
      </c>
      <c r="E30" s="81"/>
      <c r="F30" s="79"/>
      <c r="G30" s="68" t="b">
        <f>B30='[1]SCF'!B32</f>
        <v>1</v>
      </c>
      <c r="H30" s="82">
        <f>E30-'[1]SCF'!D32</f>
        <v>0</v>
      </c>
    </row>
    <row r="31" spans="1:8" ht="14.25">
      <c r="A31" s="79"/>
      <c r="B31" s="79" t="s">
        <v>97</v>
      </c>
      <c r="C31" s="79"/>
      <c r="D31" s="80">
        <v>-6463174</v>
      </c>
      <c r="E31" s="81"/>
      <c r="F31" s="79"/>
      <c r="G31" s="68" t="b">
        <f>B31='[1]SCF'!B33</f>
        <v>1</v>
      </c>
      <c r="H31" s="82">
        <f>E31-'[1]SCF'!D33</f>
        <v>0</v>
      </c>
    </row>
    <row r="32" spans="1:8" ht="14.25">
      <c r="A32" s="79"/>
      <c r="B32" s="79" t="s">
        <v>98</v>
      </c>
      <c r="C32" s="79"/>
      <c r="D32" s="80">
        <v>-97000</v>
      </c>
      <c r="E32" s="81">
        <v>-1021889</v>
      </c>
      <c r="F32" s="79"/>
      <c r="G32" s="68" t="b">
        <f>B32='[1]SCF'!B34</f>
        <v>1</v>
      </c>
      <c r="H32" s="82">
        <f>E32-'[1]SCF'!D34</f>
        <v>0</v>
      </c>
    </row>
    <row r="33" spans="1:8" ht="14.25">
      <c r="A33" s="79"/>
      <c r="B33" s="79" t="s">
        <v>123</v>
      </c>
      <c r="C33" s="79"/>
      <c r="D33" s="80">
        <v>-456304</v>
      </c>
      <c r="E33" s="81">
        <v>-217500</v>
      </c>
      <c r="F33" s="79"/>
      <c r="G33" s="68" t="b">
        <f>B33='[1]SCF'!B35</f>
        <v>1</v>
      </c>
      <c r="H33" s="82">
        <f>E33-'[1]SCF'!D35</f>
        <v>0</v>
      </c>
    </row>
    <row r="34" spans="1:6" ht="14.25">
      <c r="A34" s="79"/>
      <c r="B34" s="85" t="s">
        <v>99</v>
      </c>
      <c r="C34" s="85"/>
      <c r="D34" s="88">
        <f>SUM(D27:D33)</f>
        <v>21028418</v>
      </c>
      <c r="E34" s="87">
        <f>SUM(E27:E33)</f>
        <v>2115862317</v>
      </c>
      <c r="F34" s="79"/>
    </row>
    <row r="35" spans="1:6" ht="6" customHeight="1">
      <c r="A35" s="79"/>
      <c r="B35" s="79"/>
      <c r="C35" s="79"/>
      <c r="D35" s="81"/>
      <c r="E35" s="81"/>
      <c r="F35" s="79"/>
    </row>
    <row r="36" spans="1:6" ht="14.25">
      <c r="A36" s="79"/>
      <c r="B36" s="89" t="s">
        <v>100</v>
      </c>
      <c r="C36" s="89"/>
      <c r="D36" s="81"/>
      <c r="E36" s="81"/>
      <c r="F36" s="79"/>
    </row>
    <row r="37" spans="1:6" ht="5.25" customHeight="1">
      <c r="A37" s="79"/>
      <c r="B37" s="79"/>
      <c r="C37" s="79"/>
      <c r="D37" s="81"/>
      <c r="E37" s="81"/>
      <c r="F37" s="79"/>
    </row>
    <row r="38" spans="1:8" ht="14.25">
      <c r="A38" s="79"/>
      <c r="B38" s="79" t="s">
        <v>101</v>
      </c>
      <c r="C38" s="79"/>
      <c r="D38" s="90"/>
      <c r="E38" s="81"/>
      <c r="F38" s="79"/>
      <c r="G38" s="68" t="b">
        <f>B38='[1]SCF'!B40</f>
        <v>1</v>
      </c>
      <c r="H38" s="82">
        <f>E38-'[1]SCF'!D40</f>
        <v>0</v>
      </c>
    </row>
    <row r="39" spans="1:8" ht="14.25">
      <c r="A39" s="79"/>
      <c r="B39" s="79" t="s">
        <v>102</v>
      </c>
      <c r="C39" s="79"/>
      <c r="D39" s="80">
        <v>-1029211356</v>
      </c>
      <c r="E39" s="81">
        <v>-2189920622</v>
      </c>
      <c r="F39" s="79"/>
      <c r="G39" s="68" t="b">
        <f>B39='[1]SCF'!B41</f>
        <v>1</v>
      </c>
      <c r="H39" s="82">
        <f>E39-'[1]SCF'!D41</f>
        <v>0</v>
      </c>
    </row>
    <row r="40" spans="1:8" ht="14.25">
      <c r="A40" s="79"/>
      <c r="B40" s="79" t="s">
        <v>103</v>
      </c>
      <c r="C40" s="79"/>
      <c r="D40" s="80">
        <v>-158871659</v>
      </c>
      <c r="E40" s="81">
        <v>-490715029</v>
      </c>
      <c r="F40" s="79"/>
      <c r="G40" s="68" t="b">
        <f>B40='[1]SCF'!B42</f>
        <v>1</v>
      </c>
      <c r="H40" s="82">
        <f>E40-'[1]SCF'!D42</f>
        <v>0</v>
      </c>
    </row>
    <row r="41" spans="1:6" ht="14.25">
      <c r="A41" s="79"/>
      <c r="B41" s="85" t="s">
        <v>104</v>
      </c>
      <c r="C41" s="91">
        <v>30</v>
      </c>
      <c r="D41" s="88">
        <f>SUM(D38:D40)</f>
        <v>-1188083015</v>
      </c>
      <c r="E41" s="87">
        <f>SUM(E38:E40)</f>
        <v>-2680635651</v>
      </c>
      <c r="F41" s="79"/>
    </row>
    <row r="42" spans="1:12" ht="14.25">
      <c r="A42" s="79"/>
      <c r="B42" s="79"/>
      <c r="C42" s="92"/>
      <c r="D42" s="81"/>
      <c r="E42" s="81"/>
      <c r="F42" s="79"/>
      <c r="L42" s="108"/>
    </row>
    <row r="43" spans="1:12" ht="14.25">
      <c r="A43" s="79"/>
      <c r="B43" s="89" t="s">
        <v>105</v>
      </c>
      <c r="C43" s="92"/>
      <c r="D43" s="80">
        <f>D23+D34+D41</f>
        <v>322193524</v>
      </c>
      <c r="E43" s="81">
        <f>E23+E34+E41</f>
        <v>-20990345</v>
      </c>
      <c r="F43" s="79"/>
      <c r="G43" s="68" t="b">
        <f>B43='[1]SCF'!B45</f>
        <v>1</v>
      </c>
      <c r="H43" s="82">
        <f>E43-'[1]SCF'!D45</f>
        <v>0</v>
      </c>
      <c r="L43" s="108"/>
    </row>
    <row r="44" spans="1:12" ht="14.25">
      <c r="A44" s="79"/>
      <c r="B44" s="93" t="s">
        <v>106</v>
      </c>
      <c r="C44" s="94"/>
      <c r="D44" s="95">
        <v>25136369</v>
      </c>
      <c r="E44" s="96">
        <v>46126714</v>
      </c>
      <c r="F44" s="79"/>
      <c r="G44" s="68" t="b">
        <f>B44='[1]SCF'!B46</f>
        <v>1</v>
      </c>
      <c r="H44" s="82">
        <f>E44-'[1]SCF'!D46</f>
        <v>0</v>
      </c>
      <c r="L44" s="109"/>
    </row>
    <row r="45" spans="1:6" ht="9.75" customHeight="1">
      <c r="A45" s="79"/>
      <c r="B45" s="89"/>
      <c r="C45" s="92"/>
      <c r="D45" s="97"/>
      <c r="E45" s="98"/>
      <c r="F45" s="79"/>
    </row>
    <row r="46" spans="1:6" ht="14.25">
      <c r="A46" s="79"/>
      <c r="B46" s="99" t="s">
        <v>107</v>
      </c>
      <c r="C46" s="100">
        <v>4</v>
      </c>
      <c r="D46" s="101">
        <f>D43+D44</f>
        <v>347329893</v>
      </c>
      <c r="E46" s="102">
        <f>E43+E44</f>
        <v>25136369</v>
      </c>
      <c r="F46" s="79"/>
    </row>
    <row r="47" spans="2:5" ht="10.5" customHeight="1">
      <c r="B47" s="103"/>
      <c r="C47" s="103"/>
      <c r="D47" s="104"/>
      <c r="E47" s="104"/>
    </row>
    <row r="48" spans="2:5" ht="14.25">
      <c r="B48" s="280" t="str">
        <f>S_SFP!A53</f>
        <v>The Notes on pages 10 to 43 form part of these financial statements.</v>
      </c>
      <c r="C48" s="280"/>
      <c r="D48" s="280"/>
      <c r="E48" s="280"/>
    </row>
    <row r="49" spans="1:6" ht="14.25">
      <c r="A49" s="285"/>
      <c r="B49" s="285"/>
      <c r="C49" s="285"/>
      <c r="D49" s="285"/>
      <c r="E49" s="285"/>
      <c r="F49" s="285"/>
    </row>
    <row r="50" spans="4:5" ht="14.25">
      <c r="D50" s="105"/>
      <c r="E50" s="105"/>
    </row>
    <row r="51" spans="2:5" ht="14.25">
      <c r="B51" s="106"/>
      <c r="C51" s="106"/>
      <c r="D51" s="107">
        <f>D46-S_SFP!C12</f>
        <v>0</v>
      </c>
      <c r="E51" s="107">
        <f>E46-S_SFP!D12</f>
        <v>0</v>
      </c>
    </row>
    <row r="52" spans="2:4" ht="14.25">
      <c r="B52" s="106"/>
      <c r="C52" s="106"/>
      <c r="D52" s="106"/>
    </row>
  </sheetData>
  <sheetProtection/>
  <mergeCells count="6">
    <mergeCell ref="A1:F1"/>
    <mergeCell ref="A2:F2"/>
    <mergeCell ref="A3:F3"/>
    <mergeCell ref="A4:F4"/>
    <mergeCell ref="B48:E48"/>
    <mergeCell ref="A49:F49"/>
  </mergeCells>
  <printOptions/>
  <pageMargins left="0.7" right="0.7" top="0.75" bottom="0.75" header="0.3" footer="0.3"/>
  <pageSetup horizontalDpi="600" verticalDpi="600" orientation="portrait" scale="80"/>
  <headerFooter>
    <oddFooter>&amp;R&amp;"Arial,Regular"&amp;10 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B1:L9"/>
  <sheetViews>
    <sheetView workbookViewId="0" topLeftCell="A1">
      <selection activeCell="K6" sqref="K6"/>
    </sheetView>
  </sheetViews>
  <sheetFormatPr defaultColWidth="9.140625" defaultRowHeight="15"/>
  <cols>
    <col min="1" max="1" width="8.7109375" style="0" customWidth="1"/>
    <col min="2" max="2" width="23.28125" style="0" customWidth="1"/>
    <col min="3" max="4" width="11.28125" style="0" bestFit="1" customWidth="1"/>
    <col min="5" max="5" width="16.28125" style="0" customWidth="1"/>
    <col min="6" max="6" width="11.421875" style="0" bestFit="1" customWidth="1"/>
    <col min="7" max="7" width="15.00390625" style="0" bestFit="1" customWidth="1"/>
    <col min="8" max="8" width="8.7109375" style="0" customWidth="1"/>
    <col min="9" max="9" width="22.140625" style="0" customWidth="1"/>
    <col min="10" max="11" width="11.28125" style="0" bestFit="1" customWidth="1"/>
    <col min="12" max="12" width="16.28125" style="0" bestFit="1" customWidth="1"/>
  </cols>
  <sheetData>
    <row r="1" ht="14.25">
      <c r="I1" t="s">
        <v>124</v>
      </c>
    </row>
    <row r="2" spans="2:11" ht="14.25">
      <c r="B2" s="54"/>
      <c r="C2" s="55">
        <v>2021</v>
      </c>
      <c r="D2" s="56">
        <v>2020</v>
      </c>
      <c r="E2" s="61"/>
      <c r="F2" s="55">
        <v>2021</v>
      </c>
      <c r="G2" s="56">
        <v>2020</v>
      </c>
      <c r="I2" s="54"/>
      <c r="J2" s="55">
        <v>2021</v>
      </c>
      <c r="K2" s="56">
        <v>2020</v>
      </c>
    </row>
    <row r="3" spans="2:11" ht="14.25">
      <c r="B3" s="42" t="s">
        <v>125</v>
      </c>
      <c r="C3" s="6">
        <v>525705</v>
      </c>
      <c r="D3" s="13">
        <v>541209</v>
      </c>
      <c r="E3" s="13"/>
      <c r="F3" s="47">
        <v>250003</v>
      </c>
      <c r="G3" s="47">
        <v>266923.52</v>
      </c>
      <c r="I3" s="42" t="s">
        <v>125</v>
      </c>
      <c r="J3" s="6">
        <f>C3+F3</f>
        <v>775708</v>
      </c>
      <c r="K3" s="13">
        <f>D3+G3</f>
        <v>808132.52</v>
      </c>
    </row>
    <row r="4" spans="2:11" ht="14.25">
      <c r="B4" s="42" t="s">
        <v>126</v>
      </c>
      <c r="C4" s="6">
        <v>21610664</v>
      </c>
      <c r="D4" s="13">
        <v>42585505</v>
      </c>
      <c r="E4" s="13"/>
      <c r="I4" s="42" t="s">
        <v>126</v>
      </c>
      <c r="J4" s="6">
        <v>21610664</v>
      </c>
      <c r="K4" s="13">
        <v>42585505</v>
      </c>
    </row>
    <row r="5" spans="2:11" ht="14.25">
      <c r="B5" s="62" t="s">
        <v>127</v>
      </c>
      <c r="C5" s="49">
        <v>3000000</v>
      </c>
      <c r="D5" s="50">
        <v>3000000</v>
      </c>
      <c r="E5" s="63"/>
      <c r="I5" s="62" t="s">
        <v>127</v>
      </c>
      <c r="J5" s="49">
        <v>3000000</v>
      </c>
      <c r="K5" s="50">
        <v>3000000</v>
      </c>
    </row>
    <row r="6" spans="2:12" ht="14.25">
      <c r="B6" s="59"/>
      <c r="C6" s="52">
        <v>25136369</v>
      </c>
      <c r="D6" s="53">
        <v>46126714</v>
      </c>
      <c r="E6" s="64">
        <f>+C6-D6</f>
        <v>-20990345</v>
      </c>
      <c r="I6" s="59"/>
      <c r="J6" s="52">
        <f>SUM(J3:J5)</f>
        <v>25386372</v>
      </c>
      <c r="K6" s="53">
        <f>SUM(K3:K5)</f>
        <v>46393637.52</v>
      </c>
      <c r="L6" s="66">
        <f>+J6-K6</f>
        <v>-21007265.520000003</v>
      </c>
    </row>
    <row r="8" ht="14.25">
      <c r="G8" s="65">
        <f>F3-G3</f>
        <v>-16920.52000000002</v>
      </c>
    </row>
    <row r="9" ht="14.25">
      <c r="G9" s="6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Consolidated Financial Statements</dc:title>
  <dc:subject/>
  <dc:creator>COA - AFP Retirement and Separation Benefits System</dc:creator>
  <cp:keywords/>
  <dc:description/>
  <cp:lastModifiedBy>Evy Rose L. Lacanlale</cp:lastModifiedBy>
  <cp:lastPrinted>2023-05-25T05:37:42Z</cp:lastPrinted>
  <dcterms:created xsi:type="dcterms:W3CDTF">2011-07-28T02:59:07Z</dcterms:created>
  <dcterms:modified xsi:type="dcterms:W3CDTF">2023-05-25T05:38:31Z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8C9314803F584357B8FE29AF888EE072</vt:lpwstr>
  </property>
  <property fmtid="{D5CDD505-2E9C-101B-9397-08002B2CF9AE}" pid="3" name="KSOProductBuildVer">
    <vt:lpwstr>1033-11.2.0.11516</vt:lpwstr>
  </property>
</Properties>
</file>